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C:\Users\msk_metelka3040\Documents\_N_FINANCE - ROZPOČET\ROZPOČET 2022\10-MAT do ZK\3MAT do ZK-odevzdaný\"/>
    </mc:Choice>
  </mc:AlternateContent>
  <xr:revisionPtr revIDLastSave="0" documentId="13_ncr:1_{0F1E4045-AE61-4A74-834A-AD160E2EAECB}" xr6:coauthVersionLast="46" xr6:coauthVersionMax="46" xr10:uidLastSave="{00000000-0000-0000-0000-000000000000}"/>
  <bookViews>
    <workbookView xWindow="-120" yWindow="-120" windowWidth="29040" windowHeight="15840" tabRatio="730" xr2:uid="{54F4A12B-D903-4848-90E6-597CCB8B3524}"/>
  </bookViews>
  <sheets>
    <sheet name="seznam" sheetId="3" r:id="rId1"/>
    <sheet name="Tab. 1 " sheetId="46" r:id="rId2"/>
    <sheet name="Tab. 1 VÝDAJE" sheetId="47" r:id="rId3"/>
    <sheet name="Tab. 2 " sheetId="49" r:id="rId4"/>
    <sheet name="Tab. 3" sheetId="52" r:id="rId5"/>
    <sheet name="Tab. 4" sheetId="58" r:id="rId6"/>
    <sheet name="Tab. 5" sheetId="57" r:id="rId7"/>
    <sheet name="Tab. 6" sheetId="56" r:id="rId8"/>
    <sheet name="Tab. 7" sheetId="54" r:id="rId9"/>
    <sheet name="Tab. 8" sheetId="53" r:id="rId10"/>
    <sheet name="Tab. 9" sheetId="55" r:id="rId11"/>
  </sheets>
  <externalReferences>
    <externalReference r:id="rId12"/>
    <externalReference r:id="rId13"/>
  </externalReferences>
  <definedNames>
    <definedName name="_xlnm._FilterDatabase" localSheetId="3" hidden="1">'Tab. 2 '!$A$3:$D$70</definedName>
    <definedName name="_xlnm._FilterDatabase" localSheetId="4" hidden="1">'Tab. 3'!$A$4:$H$59</definedName>
    <definedName name="_xlnm._FilterDatabase" localSheetId="9" hidden="1">'Tab. 8'!$A$4:$F$88</definedName>
    <definedName name="DF_GRID_1" localSheetId="1">#REF!</definedName>
    <definedName name="DF_GRID_1" localSheetId="2">#REF!</definedName>
    <definedName name="DF_GRID_1" localSheetId="3">#REF!</definedName>
    <definedName name="DF_GRID_1" localSheetId="4">#REF!</definedName>
    <definedName name="DF_GRID_1" localSheetId="5">#REF!</definedName>
    <definedName name="DF_GRID_1" localSheetId="6">#REF!</definedName>
    <definedName name="DF_GRID_1" localSheetId="7">#REF!</definedName>
    <definedName name="DF_GRID_1" localSheetId="8">#REF!</definedName>
    <definedName name="DF_GRID_1" localSheetId="10">#REF!</definedName>
    <definedName name="DF_GRID_1">#REF!</definedName>
    <definedName name="kurz" localSheetId="1">[1]rozhodnutí!$N$31</definedName>
    <definedName name="kurz" localSheetId="2">[1]rozhodnutí!$N$31</definedName>
    <definedName name="kurz" localSheetId="3">[1]rozhodnutí!$N$31</definedName>
    <definedName name="kurz" localSheetId="9">[2]rozhodnutí!$N$31</definedName>
    <definedName name="kurz">[2]rozhodnutí!$N$31</definedName>
    <definedName name="_xlnm.Print_Titles" localSheetId="1">'Tab. 1 '!$5:$5</definedName>
    <definedName name="_xlnm.Print_Titles" localSheetId="2">'Tab. 1 VÝDAJE'!$2:$3</definedName>
    <definedName name="_xlnm.Print_Titles" localSheetId="3">'Tab. 2 '!$3:$4</definedName>
    <definedName name="_xlnm.Print_Titles" localSheetId="4">'Tab. 3'!$3:$5</definedName>
    <definedName name="_xlnm.Print_Titles" localSheetId="5">'Tab. 4'!$3:$5</definedName>
    <definedName name="_xlnm.Print_Titles" localSheetId="6">'Tab. 5'!$3:$5</definedName>
    <definedName name="_xlnm.Print_Titles" localSheetId="7">'Tab. 6'!$3:$5</definedName>
    <definedName name="_xlnm.Print_Titles" localSheetId="9">'Tab. 8'!$3:$5</definedName>
    <definedName name="_xlnm.Print_Area" localSheetId="1">'Tab. 1 '!$A$1:$H$58</definedName>
    <definedName name="_xlnm.Print_Area" localSheetId="4">'Tab. 3'!$A$1:$H$61</definedName>
    <definedName name="_xlnm.Print_Area" localSheetId="5">'Tab. 4'!$A$1:$H$72</definedName>
    <definedName name="_xlnm.Print_Area" localSheetId="7">'Tab. 6'!$A$1:$I$80</definedName>
    <definedName name="_xlnm.Print_Area" localSheetId="9">'Tab. 8'!$A$1:$F$88</definedName>
    <definedName name="_xlnm.Print_Area" localSheetId="10">'Tab. 9'!$A$1:$J$52</definedName>
    <definedName name="SAPBEXhrIndnt" hidden="1">"Wide"</definedName>
    <definedName name="SAPsysID" hidden="1">"708C5W7SBKP804JT78WJ0JNKI"</definedName>
    <definedName name="SAPwbID" hidden="1">"ARS"</definedName>
    <definedName name="Z_011A6C4B_2327_4720_A085_B414162D3D4F_.wvu.PrintTitles" localSheetId="3" hidden="1">'Tab. 2 '!$3:$3</definedName>
    <definedName name="Z_101071BA_2FA5_4A0F_9E83_07DE84746187_.wvu.PrintArea" localSheetId="1" hidden="1">'Tab. 1 '!$A$1:$H$56</definedName>
    <definedName name="Z_101071BA_2FA5_4A0F_9E83_07DE84746187_.wvu.PrintTitles" localSheetId="1" hidden="1">'Tab. 1 '!$5:$5</definedName>
    <definedName name="Z_101071BA_2FA5_4A0F_9E83_07DE84746187_.wvu.PrintTitles" localSheetId="2" hidden="1">'Tab. 1 VÝDAJE'!$2:$3</definedName>
    <definedName name="Z_101071BA_2FA5_4A0F_9E83_07DE84746187_.wvu.Rows" localSheetId="1" hidden="1">'Tab. 1 '!$25:$25</definedName>
    <definedName name="Z_101071BA_2FA5_4A0F_9E83_07DE84746187_.wvu.Rows" localSheetId="2" hidden="1">'Tab. 1 VÝDAJE'!#REF!</definedName>
    <definedName name="Z_49829188_FED5_46AD_A01B_AD023612A570_.wvu.Cols" localSheetId="1" hidden="1">'Tab. 1 '!#REF!</definedName>
    <definedName name="Z_49829188_FED5_46AD_A01B_AD023612A570_.wvu.Cols" localSheetId="2" hidden="1">'Tab. 1 VÝDAJE'!#REF!</definedName>
    <definedName name="Z_49829188_FED5_46AD_A01B_AD023612A570_.wvu.PrintArea" localSheetId="1" hidden="1">'Tab. 1 '!$A$5:$A$34</definedName>
    <definedName name="Z_49829188_FED5_46AD_A01B_AD023612A570_.wvu.PrintArea" localSheetId="2" hidden="1">'Tab. 1 VÝDAJE'!#REF!</definedName>
    <definedName name="Z_49829188_FED5_46AD_A01B_AD023612A570_.wvu.Rows" localSheetId="1" hidden="1">'Tab. 1 '!#REF!</definedName>
    <definedName name="Z_49829188_FED5_46AD_A01B_AD023612A570_.wvu.Rows" localSheetId="2" hidden="1">'Tab. 1 VÝDAJE'!#REF!</definedName>
    <definedName name="Z_6667F704_353F_485F_A09F_F23ECB85BB95_.wvu.Cols" localSheetId="7" hidden="1">'Tab. 6'!$B:$B,'Tab. 6'!$D:$D,'Tab. 6'!#REF!,'Tab. 6'!$IT:$IT,'Tab. 6'!$SP:$SP,'Tab. 6'!$ACL:$ACL,'Tab. 6'!$AMH:$AMH,'Tab. 6'!$AWD:$AWD,'Tab. 6'!$BFZ:$BFZ,'Tab. 6'!$BPV:$BPV,'Tab. 6'!$BZR:$BZR,'Tab. 6'!$CJN:$CJN,'Tab. 6'!$CTJ:$CTJ,'Tab. 6'!$DDF:$DDF,'Tab. 6'!$DNB:$DNB,'Tab. 6'!$DWX:$DWX,'Tab. 6'!$EGT:$EGT,'Tab. 6'!$EQP:$EQP,'Tab. 6'!$FAL:$FAL,'Tab. 6'!$FKH:$FKH,'Tab. 6'!$FUD:$FUD,'Tab. 6'!$GDZ:$GDZ,'Tab. 6'!$GNV:$GNV,'Tab. 6'!$GXR:$GXR,'Tab. 6'!$HHN:$HHN,'Tab. 6'!$HRJ:$HRJ,'Tab. 6'!$IBF:$IBF,'Tab. 6'!$ILB:$ILB,'Tab. 6'!$IUX:$IUX,'Tab. 6'!$JET:$JET,'Tab. 6'!$JOP:$JOP,'Tab. 6'!$JYL:$JYL,'Tab. 6'!$KIH:$KIH,'Tab. 6'!$KSD:$KSD,'Tab. 6'!$LBZ:$LBZ,'Tab. 6'!$LLV:$LLV,'Tab. 6'!$LVR:$LVR,'Tab. 6'!$MFN:$MFN,'Tab. 6'!$MPJ:$MPJ,'Tab. 6'!$MZF:$MZF,'Tab. 6'!$NJB:$NJB,'Tab. 6'!$NSX:$NSX,'Tab. 6'!$OCT:$OCT,'Tab. 6'!$OMP:$OMP,'Tab. 6'!$OWL:$OWL,'Tab. 6'!$PGH:$PGH,'Tab. 6'!$PQD:$PQD,'Tab. 6'!$PZZ:$PZZ,'Tab. 6'!$QJV:$QJV,'Tab. 6'!$QTR:$QTR,'Tab. 6'!$RDN:$RDN,'Tab. 6'!$RNJ:$RNJ,'Tab. 6'!$RXF:$RXF,'Tab. 6'!$SHB:$SHB,'Tab. 6'!$SQX:$SQX,'Tab. 6'!$TAT:$TAT,'Tab. 6'!$TKP:$TKP,'Tab. 6'!$TUL:$TUL,'Tab. 6'!$UEH:$UEH,'Tab. 6'!$UOD:$UOD,'Tab. 6'!$UXZ:$UXZ,'Tab. 6'!$VHV:$VHV,'Tab. 6'!$VRR:$VRR,'Tab. 6'!$WBN:$WBN,'Tab. 6'!$WLJ:$WLJ,'Tab. 6'!$WVF:$WVF</definedName>
    <definedName name="Z_6667F704_353F_485F_A09F_F23ECB85BB95_.wvu.PrintArea" localSheetId="7" hidden="1">'Tab. 6'!$A$2:$E$80</definedName>
    <definedName name="Z_6667F704_353F_485F_A09F_F23ECB85BB95_.wvu.PrintTitles" localSheetId="7" hidden="1">'Tab. 6'!$3:$5</definedName>
    <definedName name="Z_6773646E_4FE1_4144_9FDF_4FF97C20B4A9_.wvu.PrintArea" localSheetId="1" hidden="1">'Tab. 1 '!$A$5:$C$34</definedName>
    <definedName name="Z_6773646E_4FE1_4144_9FDF_4FF97C20B4A9_.wvu.PrintArea" localSheetId="2" hidden="1">'Tab. 1 VÝDAJE'!#REF!</definedName>
    <definedName name="Z_6773646E_4FE1_4144_9FDF_4FF97C20B4A9_.wvu.Rows" localSheetId="1" hidden="1">'Tab. 1 '!$25:$25</definedName>
    <definedName name="Z_6773646E_4FE1_4144_9FDF_4FF97C20B4A9_.wvu.Rows" localSheetId="2" hidden="1">'Tab. 1 VÝDAJE'!#REF!</definedName>
    <definedName name="Z_8DF5934D_271D_4996_8FBD_8BBE47175559_.wvu.Cols" localSheetId="7" hidden="1">'Tab. 6'!$B:$B,'Tab. 6'!$D:$D,'Tab. 6'!#REF!,'Tab. 6'!$IT:$IT,'Tab. 6'!$SP:$SP,'Tab. 6'!$ACL:$ACL,'Tab. 6'!$AMH:$AMH,'Tab. 6'!$AWD:$AWD,'Tab. 6'!$BFZ:$BFZ,'Tab. 6'!$BPV:$BPV,'Tab. 6'!$BZR:$BZR,'Tab. 6'!$CJN:$CJN,'Tab. 6'!$CTJ:$CTJ,'Tab. 6'!$DDF:$DDF,'Tab. 6'!$DNB:$DNB,'Tab. 6'!$DWX:$DWX,'Tab. 6'!$EGT:$EGT,'Tab. 6'!$EQP:$EQP,'Tab. 6'!$FAL:$FAL,'Tab. 6'!$FKH:$FKH,'Tab. 6'!$FUD:$FUD,'Tab. 6'!$GDZ:$GDZ,'Tab. 6'!$GNV:$GNV,'Tab. 6'!$GXR:$GXR,'Tab. 6'!$HHN:$HHN,'Tab. 6'!$HRJ:$HRJ,'Tab. 6'!$IBF:$IBF,'Tab. 6'!$ILB:$ILB,'Tab. 6'!$IUX:$IUX,'Tab. 6'!$JET:$JET,'Tab. 6'!$JOP:$JOP,'Tab. 6'!$JYL:$JYL,'Tab. 6'!$KIH:$KIH,'Tab. 6'!$KSD:$KSD,'Tab. 6'!$LBZ:$LBZ,'Tab. 6'!$LLV:$LLV,'Tab. 6'!$LVR:$LVR,'Tab. 6'!$MFN:$MFN,'Tab. 6'!$MPJ:$MPJ,'Tab. 6'!$MZF:$MZF,'Tab. 6'!$NJB:$NJB,'Tab. 6'!$NSX:$NSX,'Tab. 6'!$OCT:$OCT,'Tab. 6'!$OMP:$OMP,'Tab. 6'!$OWL:$OWL,'Tab. 6'!$PGH:$PGH,'Tab. 6'!$PQD:$PQD,'Tab. 6'!$PZZ:$PZZ,'Tab. 6'!$QJV:$QJV,'Tab. 6'!$QTR:$QTR,'Tab. 6'!$RDN:$RDN,'Tab. 6'!$RNJ:$RNJ,'Tab. 6'!$RXF:$RXF,'Tab. 6'!$SHB:$SHB,'Tab. 6'!$SQX:$SQX,'Tab. 6'!$TAT:$TAT,'Tab. 6'!$TKP:$TKP,'Tab. 6'!$TUL:$TUL,'Tab. 6'!$UEH:$UEH,'Tab. 6'!$UOD:$UOD,'Tab. 6'!$UXZ:$UXZ,'Tab. 6'!$VHV:$VHV,'Tab. 6'!$VRR:$VRR,'Tab. 6'!$WBN:$WBN,'Tab. 6'!$WLJ:$WLJ,'Tab. 6'!$WVF:$WVF</definedName>
    <definedName name="Z_8DF5934D_271D_4996_8FBD_8BBE47175559_.wvu.PrintArea" localSheetId="7" hidden="1">'Tab. 6'!$A$2:$E$80</definedName>
    <definedName name="Z_8DF5934D_271D_4996_8FBD_8BBE47175559_.wvu.PrintTitles" localSheetId="7" hidden="1">'Tab. 6'!$3:$5</definedName>
    <definedName name="Z_AF65B0D2_A89B_4D75_B4AE_5BFEE1615BA9_.wvu.Cols" localSheetId="7" hidden="1">'Tab. 6'!#REF!,'Tab. 6'!$IT:$IT,'Tab. 6'!$SP:$SP,'Tab. 6'!$ACL:$ACL,'Tab. 6'!$AMH:$AMH,'Tab. 6'!$AWD:$AWD,'Tab. 6'!$BFZ:$BFZ,'Tab. 6'!$BPV:$BPV,'Tab. 6'!$BZR:$BZR,'Tab. 6'!$CJN:$CJN,'Tab. 6'!$CTJ:$CTJ,'Tab. 6'!$DDF:$DDF,'Tab. 6'!$DNB:$DNB,'Tab. 6'!$DWX:$DWX,'Tab. 6'!$EGT:$EGT,'Tab. 6'!$EQP:$EQP,'Tab. 6'!$FAL:$FAL,'Tab. 6'!$FKH:$FKH,'Tab. 6'!$FUD:$FUD,'Tab. 6'!$GDZ:$GDZ,'Tab. 6'!$GNV:$GNV,'Tab. 6'!$GXR:$GXR,'Tab. 6'!$HHN:$HHN,'Tab. 6'!$HRJ:$HRJ,'Tab. 6'!$IBF:$IBF,'Tab. 6'!$ILB:$ILB,'Tab. 6'!$IUX:$IUX,'Tab. 6'!$JET:$JET,'Tab. 6'!$JOP:$JOP,'Tab. 6'!$JYL:$JYL,'Tab. 6'!$KIH:$KIH,'Tab. 6'!$KSD:$KSD,'Tab. 6'!$LBZ:$LBZ,'Tab. 6'!$LLV:$LLV,'Tab. 6'!$LVR:$LVR,'Tab. 6'!$MFN:$MFN,'Tab. 6'!$MPJ:$MPJ,'Tab. 6'!$MZF:$MZF,'Tab. 6'!$NJB:$NJB,'Tab. 6'!$NSX:$NSX,'Tab. 6'!$OCT:$OCT,'Tab. 6'!$OMP:$OMP,'Tab. 6'!$OWL:$OWL,'Tab. 6'!$PGH:$PGH,'Tab. 6'!$PQD:$PQD,'Tab. 6'!$PZZ:$PZZ,'Tab. 6'!$QJV:$QJV,'Tab. 6'!$QTR:$QTR,'Tab. 6'!$RDN:$RDN,'Tab. 6'!$RNJ:$RNJ,'Tab. 6'!$RXF:$RXF,'Tab. 6'!$SHB:$SHB,'Tab. 6'!$SQX:$SQX,'Tab. 6'!$TAT:$TAT,'Tab. 6'!$TKP:$TKP,'Tab. 6'!$TUL:$TUL,'Tab. 6'!$UEH:$UEH,'Tab. 6'!$UOD:$UOD,'Tab. 6'!$UXZ:$UXZ,'Tab. 6'!$VHV:$VHV,'Tab. 6'!$VRR:$VRR,'Tab. 6'!$WBN:$WBN,'Tab. 6'!$WLJ:$WLJ,'Tab. 6'!$WVF:$WVF</definedName>
    <definedName name="Z_AF65B0D2_A89B_4D75_B4AE_5BFEE1615BA9_.wvu.PrintTitles" localSheetId="7" hidden="1">'Tab. 6'!$3:$5</definedName>
    <definedName name="Z_BCCA6061_3DB5_4487_907E_7813A1F1537A_.wvu.PrintArea" localSheetId="1" hidden="1">'Tab. 1 '!$A$5:$C$34</definedName>
    <definedName name="Z_BCCA6061_3DB5_4487_907E_7813A1F1537A_.wvu.PrintArea" localSheetId="2" hidden="1">'Tab. 1 VÝDAJE'!#REF!</definedName>
    <definedName name="Z_BCCA6061_3DB5_4487_907E_7813A1F1537A_.wvu.Rows" localSheetId="1" hidden="1">'Tab. 1 '!$25:$25</definedName>
    <definedName name="Z_BCCA6061_3DB5_4487_907E_7813A1F1537A_.wvu.Rows" localSheetId="2" hidden="1">'Tab. 1 VÝDAJE'!#REF!</definedName>
    <definedName name="Z_E5D11231_1473_4685_9500_D27714D32333_.wvu.Cols" localSheetId="1" hidden="1">'Tab. 1 '!#REF!</definedName>
    <definedName name="Z_E5D11231_1473_4685_9500_D27714D32333_.wvu.Cols" localSheetId="2" hidden="1">'Tab. 1 VÝDAJE'!#REF!</definedName>
    <definedName name="Z_E5D11231_1473_4685_9500_D27714D32333_.wvu.Rows" localSheetId="1" hidden="1">'Tab. 1 '!#REF!</definedName>
    <definedName name="Z_E5D11231_1473_4685_9500_D27714D32333_.wvu.Rows" localSheetId="2" hidden="1">'Tab. 1 VÝDAJE'!#REF!</definedName>
    <definedName name="Z_FFF09864_B75B_45CC_8A23_7ED56E2D3858_.wvu.Cols" localSheetId="7" hidden="1">'Tab. 6'!#REF!,'Tab. 6'!$IT:$IT,'Tab. 6'!$SP:$SP,'Tab. 6'!$ACL:$ACL,'Tab. 6'!$AMH:$AMH,'Tab. 6'!$AWD:$AWD,'Tab. 6'!$BFZ:$BFZ,'Tab. 6'!$BPV:$BPV,'Tab. 6'!$BZR:$BZR,'Tab. 6'!$CJN:$CJN,'Tab. 6'!$CTJ:$CTJ,'Tab. 6'!$DDF:$DDF,'Tab. 6'!$DNB:$DNB,'Tab. 6'!$DWX:$DWX,'Tab. 6'!$EGT:$EGT,'Tab. 6'!$EQP:$EQP,'Tab. 6'!$FAL:$FAL,'Tab. 6'!$FKH:$FKH,'Tab. 6'!$FUD:$FUD,'Tab. 6'!$GDZ:$GDZ,'Tab. 6'!$GNV:$GNV,'Tab. 6'!$GXR:$GXR,'Tab. 6'!$HHN:$HHN,'Tab. 6'!$HRJ:$HRJ,'Tab. 6'!$IBF:$IBF,'Tab. 6'!$ILB:$ILB,'Tab. 6'!$IUX:$IUX,'Tab. 6'!$JET:$JET,'Tab. 6'!$JOP:$JOP,'Tab. 6'!$JYL:$JYL,'Tab. 6'!$KIH:$KIH,'Tab. 6'!$KSD:$KSD,'Tab. 6'!$LBZ:$LBZ,'Tab. 6'!$LLV:$LLV,'Tab. 6'!$LVR:$LVR,'Tab. 6'!$MFN:$MFN,'Tab. 6'!$MPJ:$MPJ,'Tab. 6'!$MZF:$MZF,'Tab. 6'!$NJB:$NJB,'Tab. 6'!$NSX:$NSX,'Tab. 6'!$OCT:$OCT,'Tab. 6'!$OMP:$OMP,'Tab. 6'!$OWL:$OWL,'Tab. 6'!$PGH:$PGH,'Tab. 6'!$PQD:$PQD,'Tab. 6'!$PZZ:$PZZ,'Tab. 6'!$QJV:$QJV,'Tab. 6'!$QTR:$QTR,'Tab. 6'!$RDN:$RDN,'Tab. 6'!$RNJ:$RNJ,'Tab. 6'!$RXF:$RXF,'Tab. 6'!$SHB:$SHB,'Tab. 6'!$SQX:$SQX,'Tab. 6'!$TAT:$TAT,'Tab. 6'!$TKP:$TKP,'Tab. 6'!$TUL:$TUL,'Tab. 6'!$UEH:$UEH,'Tab. 6'!$UOD:$UOD,'Tab. 6'!$UXZ:$UXZ,'Tab. 6'!$VHV:$VHV,'Tab. 6'!$VRR:$VRR,'Tab. 6'!$WBN:$WBN,'Tab. 6'!$WLJ:$WLJ,'Tab. 6'!$WVF:$WVF</definedName>
    <definedName name="Z_FFF09864_B75B_45CC_8A23_7ED56E2D3858_.wvu.PrintTitles" localSheetId="7" hidden="1">'Tab. 6'!$3:$5</definedName>
  </definedNames>
  <calcPr calcId="191029"/>
  <customWorkbookViews>
    <customWorkbookView name="Metelka Tomáš – osobní zobrazení" guid="{101071BA-2FA5-4A0F-9E83-07DE84746187}" mergeInterval="0" personalView="1" maximized="1" xWindow="-8" yWindow="-8" windowWidth="1936" windowHeight="105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0" i="56" l="1"/>
  <c r="D72" i="58" l="1"/>
  <c r="E72" i="58"/>
  <c r="F72" i="58"/>
  <c r="G72" i="58"/>
  <c r="C72" i="58"/>
  <c r="G8" i="58"/>
  <c r="F8" i="58"/>
  <c r="E8" i="58"/>
  <c r="D8" i="58"/>
  <c r="C8" i="58"/>
  <c r="C12" i="58"/>
  <c r="D12" i="58"/>
  <c r="E12" i="58"/>
  <c r="F12" i="58"/>
  <c r="G12" i="58"/>
  <c r="C21" i="58"/>
  <c r="D21" i="58"/>
  <c r="E21" i="58"/>
  <c r="F21" i="58"/>
  <c r="G21" i="58"/>
  <c r="C25" i="58"/>
  <c r="D25" i="58"/>
  <c r="E25" i="58"/>
  <c r="F25" i="58"/>
  <c r="G25" i="58"/>
  <c r="C33" i="58"/>
  <c r="D33" i="58"/>
  <c r="E33" i="58"/>
  <c r="F33" i="58"/>
  <c r="G33" i="58"/>
  <c r="C41" i="58"/>
  <c r="D41" i="58"/>
  <c r="E41" i="58"/>
  <c r="F41" i="58"/>
  <c r="G41" i="58"/>
  <c r="C60" i="58"/>
  <c r="D60" i="58"/>
  <c r="E60" i="58"/>
  <c r="F60" i="58"/>
  <c r="G60" i="58"/>
  <c r="C67" i="58"/>
  <c r="D67" i="58"/>
  <c r="E67" i="58"/>
  <c r="F67" i="58"/>
  <c r="G67" i="58"/>
  <c r="C70" i="58"/>
  <c r="D70" i="58"/>
  <c r="E70" i="58"/>
  <c r="F70" i="58"/>
  <c r="G70" i="58"/>
  <c r="C85" i="53"/>
  <c r="D85" i="53"/>
  <c r="E85" i="53"/>
  <c r="F85" i="53"/>
  <c r="B85" i="53"/>
  <c r="E74" i="53"/>
  <c r="D49" i="53"/>
  <c r="E49" i="53"/>
  <c r="B49" i="53"/>
  <c r="D41" i="53"/>
  <c r="B41" i="53"/>
  <c r="E36" i="53"/>
  <c r="C16" i="53"/>
  <c r="C117" i="57"/>
  <c r="C151" i="57"/>
  <c r="G98" i="57"/>
  <c r="F152" i="57" l="1"/>
  <c r="E152" i="57"/>
  <c r="D152" i="57"/>
  <c r="G152" i="57"/>
  <c r="C152" i="57"/>
  <c r="F146" i="57"/>
  <c r="E146" i="57"/>
  <c r="D146" i="57"/>
  <c r="C145" i="57"/>
  <c r="C144" i="57"/>
  <c r="C143" i="57"/>
  <c r="C142" i="57"/>
  <c r="C141" i="57"/>
  <c r="C140" i="57"/>
  <c r="C139" i="57"/>
  <c r="C138" i="57"/>
  <c r="F136" i="57"/>
  <c r="E136" i="57"/>
  <c r="D136" i="57"/>
  <c r="C135" i="57"/>
  <c r="C134" i="57"/>
  <c r="C133" i="57"/>
  <c r="C132" i="57"/>
  <c r="C131" i="57"/>
  <c r="C130" i="57"/>
  <c r="C129" i="57"/>
  <c r="C128" i="57"/>
  <c r="F126" i="57"/>
  <c r="E126" i="57"/>
  <c r="D126" i="57"/>
  <c r="C125" i="57"/>
  <c r="C123" i="57"/>
  <c r="F121" i="57"/>
  <c r="E121" i="57"/>
  <c r="D121" i="57"/>
  <c r="C120" i="57"/>
  <c r="C118" i="57"/>
  <c r="C116" i="57"/>
  <c r="F114" i="57"/>
  <c r="E114" i="57"/>
  <c r="D114" i="57"/>
  <c r="C113" i="57"/>
  <c r="C112" i="57"/>
  <c r="C111" i="57"/>
  <c r="C110" i="57"/>
  <c r="C109" i="57"/>
  <c r="C108" i="57"/>
  <c r="C107" i="57"/>
  <c r="C106" i="57"/>
  <c r="C105" i="57"/>
  <c r="C104" i="57"/>
  <c r="C103" i="57"/>
  <c r="C102" i="57"/>
  <c r="C101" i="57"/>
  <c r="C100" i="57"/>
  <c r="F98" i="57"/>
  <c r="E98" i="57"/>
  <c r="D98" i="57"/>
  <c r="C97" i="57"/>
  <c r="C98" i="57" s="1"/>
  <c r="F95" i="57"/>
  <c r="E95" i="57"/>
  <c r="D95" i="57"/>
  <c r="C94" i="57"/>
  <c r="C95" i="57" s="1"/>
  <c r="F92" i="57"/>
  <c r="E92" i="57"/>
  <c r="D92" i="57"/>
  <c r="C91" i="57"/>
  <c r="C89" i="57"/>
  <c r="F87" i="57"/>
  <c r="E87" i="57"/>
  <c r="D87" i="57"/>
  <c r="C86" i="57"/>
  <c r="C85" i="57"/>
  <c r="C84" i="57"/>
  <c r="C83" i="57"/>
  <c r="C82" i="57"/>
  <c r="C80" i="57"/>
  <c r="F77" i="57"/>
  <c r="E77" i="57"/>
  <c r="D77" i="57"/>
  <c r="C76" i="57"/>
  <c r="G77" i="57"/>
  <c r="C74" i="57"/>
  <c r="F73" i="57"/>
  <c r="E73" i="57"/>
  <c r="D73" i="57"/>
  <c r="C72" i="57"/>
  <c r="C73" i="57" s="1"/>
  <c r="E71" i="57"/>
  <c r="D71" i="57"/>
  <c r="C70" i="57"/>
  <c r="C69" i="57"/>
  <c r="C68" i="57"/>
  <c r="C67" i="57"/>
  <c r="C66" i="57"/>
  <c r="C65" i="57"/>
  <c r="C64" i="57"/>
  <c r="C63" i="57"/>
  <c r="C62" i="57"/>
  <c r="C61" i="57"/>
  <c r="C60" i="57"/>
  <c r="C58" i="57"/>
  <c r="C57" i="57"/>
  <c r="C56" i="57"/>
  <c r="C55" i="57"/>
  <c r="C54" i="57"/>
  <c r="C53" i="57"/>
  <c r="C52" i="57"/>
  <c r="C51" i="57"/>
  <c r="C50" i="57"/>
  <c r="C49" i="57"/>
  <c r="C48" i="57"/>
  <c r="C47" i="57"/>
  <c r="C46" i="57"/>
  <c r="F45" i="57"/>
  <c r="C45" i="57" s="1"/>
  <c r="F44" i="57"/>
  <c r="E43" i="57"/>
  <c r="D43" i="57"/>
  <c r="F42" i="57"/>
  <c r="C42" i="57" s="1"/>
  <c r="C41" i="57"/>
  <c r="F40" i="57"/>
  <c r="C40" i="57" s="1"/>
  <c r="F39" i="57"/>
  <c r="C39" i="57" s="1"/>
  <c r="F38" i="57"/>
  <c r="C38" i="57"/>
  <c r="F37" i="57"/>
  <c r="C37" i="57" s="1"/>
  <c r="F36" i="57"/>
  <c r="C36" i="57" s="1"/>
  <c r="F35" i="57"/>
  <c r="C35" i="57" s="1"/>
  <c r="F34" i="57"/>
  <c r="C34" i="57" s="1"/>
  <c r="C33" i="57"/>
  <c r="F32" i="57"/>
  <c r="C32" i="57" s="1"/>
  <c r="F31" i="57"/>
  <c r="E29" i="57"/>
  <c r="C28" i="57"/>
  <c r="C27" i="57"/>
  <c r="C26" i="57"/>
  <c r="C25" i="57"/>
  <c r="C24" i="57"/>
  <c r="F23" i="57"/>
  <c r="F22" i="57"/>
  <c r="C22" i="57" s="1"/>
  <c r="F21" i="57"/>
  <c r="F20" i="57"/>
  <c r="C19" i="57"/>
  <c r="F18" i="57"/>
  <c r="C18" i="57" s="1"/>
  <c r="F17" i="57"/>
  <c r="C17" i="57" s="1"/>
  <c r="D16" i="57"/>
  <c r="D29" i="57" s="1"/>
  <c r="C15" i="57"/>
  <c r="C14" i="57"/>
  <c r="G12" i="57"/>
  <c r="E12" i="57"/>
  <c r="D12" i="57"/>
  <c r="F11" i="57"/>
  <c r="C11" i="57" s="1"/>
  <c r="F10" i="57"/>
  <c r="C10" i="57" s="1"/>
  <c r="F9" i="57"/>
  <c r="C9" i="57" s="1"/>
  <c r="C8" i="57"/>
  <c r="F7" i="57"/>
  <c r="C7" i="57" s="1"/>
  <c r="D78" i="57" l="1"/>
  <c r="D154" i="57" s="1"/>
  <c r="C21" i="57"/>
  <c r="G92" i="57"/>
  <c r="E78" i="57"/>
  <c r="E154" i="57" s="1"/>
  <c r="C23" i="57"/>
  <c r="G87" i="57"/>
  <c r="F12" i="57"/>
  <c r="G114" i="57"/>
  <c r="C20" i="57"/>
  <c r="G126" i="57"/>
  <c r="F43" i="57"/>
  <c r="G29" i="57"/>
  <c r="C12" i="57"/>
  <c r="F29" i="57"/>
  <c r="C31" i="57"/>
  <c r="C43" i="57" s="1"/>
  <c r="F71" i="57"/>
  <c r="G121" i="57"/>
  <c r="G146" i="57"/>
  <c r="C114" i="57"/>
  <c r="C136" i="57"/>
  <c r="G136" i="57"/>
  <c r="C16" i="57"/>
  <c r="C59" i="57"/>
  <c r="G95" i="57"/>
  <c r="G43" i="57"/>
  <c r="C44" i="57"/>
  <c r="C81" i="57"/>
  <c r="C87" i="57" s="1"/>
  <c r="G73" i="57"/>
  <c r="C90" i="57"/>
  <c r="C92" i="57" s="1"/>
  <c r="C119" i="57"/>
  <c r="C121" i="57" s="1"/>
  <c r="C146" i="57"/>
  <c r="C75" i="57"/>
  <c r="C77" i="57" s="1"/>
  <c r="C124" i="57"/>
  <c r="C126" i="57" s="1"/>
  <c r="F78" i="57" l="1"/>
  <c r="F154" i="57" s="1"/>
  <c r="C29" i="57"/>
  <c r="G71" i="57"/>
  <c r="G78" i="57" s="1"/>
  <c r="G154" i="57" s="1"/>
  <c r="C71" i="57"/>
  <c r="C78" i="57" l="1"/>
  <c r="C154" i="57" s="1"/>
  <c r="G80" i="56"/>
  <c r="I78" i="56"/>
  <c r="I80" i="56" s="1"/>
  <c r="H78" i="56"/>
  <c r="G78" i="56"/>
  <c r="F78" i="56"/>
  <c r="I69" i="56"/>
  <c r="H69" i="56"/>
  <c r="H80" i="56" s="1"/>
  <c r="G69" i="56"/>
  <c r="F69" i="56"/>
  <c r="H63" i="56"/>
  <c r="G63" i="56"/>
  <c r="F63" i="56"/>
  <c r="I60" i="56"/>
  <c r="H60" i="56"/>
  <c r="G60" i="56"/>
  <c r="F60" i="56"/>
  <c r="I41" i="56"/>
  <c r="H41" i="56"/>
  <c r="G41" i="56"/>
  <c r="F41" i="56"/>
  <c r="I31" i="56"/>
  <c r="H31" i="56"/>
  <c r="G31" i="56"/>
  <c r="F31" i="56"/>
  <c r="I28" i="56"/>
  <c r="H28" i="56"/>
  <c r="G28" i="56"/>
  <c r="F28" i="56"/>
  <c r="I17" i="56"/>
  <c r="H17" i="56"/>
  <c r="G17" i="56"/>
  <c r="F17" i="56"/>
  <c r="I12" i="56"/>
  <c r="H12" i="56"/>
  <c r="G12" i="56"/>
  <c r="F12" i="56"/>
  <c r="I9" i="56"/>
  <c r="H9" i="56"/>
  <c r="G9" i="56"/>
  <c r="F9" i="56"/>
  <c r="J47" i="55" l="1"/>
  <c r="J48" i="55" s="1"/>
  <c r="I47" i="55"/>
  <c r="I48" i="55" s="1"/>
  <c r="H47" i="55"/>
  <c r="H48" i="55" s="1"/>
  <c r="G47" i="55"/>
  <c r="G48" i="55" s="1"/>
  <c r="F47" i="55"/>
  <c r="F48" i="55" s="1"/>
  <c r="E47" i="55"/>
  <c r="E48" i="55" s="1"/>
  <c r="D47" i="55"/>
  <c r="D48" i="55" s="1"/>
  <c r="C47" i="55"/>
  <c r="C48" i="55" s="1"/>
  <c r="H34" i="55"/>
  <c r="G34" i="55"/>
  <c r="E34" i="55"/>
  <c r="D34" i="55"/>
  <c r="C34" i="55"/>
  <c r="H31" i="55"/>
  <c r="H39" i="55" s="1"/>
  <c r="G31" i="55"/>
  <c r="E31" i="55"/>
  <c r="D31" i="55"/>
  <c r="D39" i="55" s="1"/>
  <c r="C31" i="55"/>
  <c r="C39" i="55" s="1"/>
  <c r="H27" i="55"/>
  <c r="G27" i="55"/>
  <c r="E27" i="55"/>
  <c r="D27" i="55"/>
  <c r="C27" i="55"/>
  <c r="C38" i="55" s="1"/>
  <c r="C22" i="55"/>
  <c r="C36" i="55" s="1"/>
  <c r="C40" i="55" s="1"/>
  <c r="H21" i="55"/>
  <c r="G21" i="55"/>
  <c r="E21" i="55"/>
  <c r="D21" i="55"/>
  <c r="C21" i="55"/>
  <c r="H20" i="55"/>
  <c r="G20" i="55"/>
  <c r="E20" i="55"/>
  <c r="D20" i="55"/>
  <c r="C20" i="55"/>
  <c r="H19" i="55"/>
  <c r="H22" i="55" s="1"/>
  <c r="H36" i="55" s="1"/>
  <c r="H40" i="55" s="1"/>
  <c r="G19" i="55"/>
  <c r="G22" i="55" s="1"/>
  <c r="G36" i="55" s="1"/>
  <c r="G40" i="55" s="1"/>
  <c r="E19" i="55"/>
  <c r="E22" i="55" s="1"/>
  <c r="D19" i="55"/>
  <c r="D22" i="55" s="1"/>
  <c r="D36" i="55" s="1"/>
  <c r="D40" i="55" s="1"/>
  <c r="C19" i="55"/>
  <c r="E12" i="55"/>
  <c r="D12" i="55"/>
  <c r="J10" i="55"/>
  <c r="J12" i="55" s="1"/>
  <c r="I10" i="55"/>
  <c r="I12" i="55" s="1"/>
  <c r="H10" i="55"/>
  <c r="H12" i="55" s="1"/>
  <c r="G10" i="55"/>
  <c r="G12" i="55" s="1"/>
  <c r="F10" i="55"/>
  <c r="F12" i="55" s="1"/>
  <c r="C10" i="55"/>
  <c r="C12" i="55" s="1"/>
  <c r="S19" i="54"/>
  <c r="R19" i="54"/>
  <c r="S18" i="54"/>
  <c r="R18" i="54"/>
  <c r="S17" i="54"/>
  <c r="R17" i="54"/>
  <c r="S16" i="54"/>
  <c r="R16" i="54"/>
  <c r="S15" i="54"/>
  <c r="R15" i="54"/>
  <c r="S14" i="54"/>
  <c r="R14" i="54"/>
  <c r="S13" i="54"/>
  <c r="R13" i="54"/>
  <c r="S12" i="54"/>
  <c r="R12" i="54"/>
  <c r="S11" i="54"/>
  <c r="R11" i="54"/>
  <c r="S10" i="54"/>
  <c r="R10" i="54"/>
  <c r="S9" i="54"/>
  <c r="R9" i="54"/>
  <c r="K9" i="54"/>
  <c r="K10" i="54" s="1"/>
  <c r="S8" i="54"/>
  <c r="R8" i="54"/>
  <c r="H8" i="54"/>
  <c r="H9" i="54" s="1"/>
  <c r="B8" i="54"/>
  <c r="B9" i="54" s="1"/>
  <c r="S7" i="54"/>
  <c r="R7" i="54"/>
  <c r="Q7" i="54"/>
  <c r="H7" i="54"/>
  <c r="F7" i="54"/>
  <c r="B7" i="54"/>
  <c r="S6" i="54"/>
  <c r="R6" i="54"/>
  <c r="Q6" i="54"/>
  <c r="G39" i="55" l="1"/>
  <c r="K11" i="54"/>
  <c r="Q10" i="54"/>
  <c r="D38" i="55"/>
  <c r="E36" i="55"/>
  <c r="E40" i="55" s="1"/>
  <c r="E39" i="55"/>
  <c r="E38" i="55"/>
  <c r="G38" i="55"/>
  <c r="H38" i="55"/>
  <c r="Q9" i="54"/>
  <c r="Q8" i="54"/>
  <c r="Q11" i="54" l="1"/>
  <c r="K12" i="54"/>
  <c r="K13" i="54" l="1"/>
  <c r="Q12" i="54"/>
  <c r="K14" i="54" l="1"/>
  <c r="Q13" i="54"/>
  <c r="K15" i="54" l="1"/>
  <c r="Q14" i="54"/>
  <c r="Q15" i="54" l="1"/>
  <c r="K16" i="54"/>
  <c r="K17" i="54" l="1"/>
  <c r="Q16" i="54"/>
  <c r="K18" i="54" l="1"/>
  <c r="Q17" i="54"/>
  <c r="K19" i="54" l="1"/>
  <c r="Q19" i="54" s="1"/>
  <c r="Q18" i="54"/>
  <c r="F81" i="53" l="1"/>
  <c r="F80" i="53"/>
  <c r="F79" i="53"/>
  <c r="F78" i="53"/>
  <c r="F77" i="53"/>
  <c r="F76" i="53"/>
  <c r="C82" i="53"/>
  <c r="B82" i="53"/>
  <c r="C83" i="53"/>
  <c r="F84" i="53"/>
  <c r="F58" i="53"/>
  <c r="F57" i="53"/>
  <c r="F73" i="53"/>
  <c r="F72" i="53"/>
  <c r="F56" i="53"/>
  <c r="D71" i="53"/>
  <c r="C71" i="53"/>
  <c r="F63" i="53"/>
  <c r="F66" i="53"/>
  <c r="F70" i="53"/>
  <c r="F55" i="53"/>
  <c r="D61" i="53"/>
  <c r="C61" i="53"/>
  <c r="F54" i="53"/>
  <c r="F53" i="53"/>
  <c r="F60" i="53"/>
  <c r="D65" i="53"/>
  <c r="C65" i="53"/>
  <c r="F68" i="53"/>
  <c r="B52" i="53"/>
  <c r="B74" i="53" s="1"/>
  <c r="F64" i="53"/>
  <c r="C69" i="53"/>
  <c r="F69" i="53" s="1"/>
  <c r="F62" i="53"/>
  <c r="F67" i="53"/>
  <c r="F59" i="53"/>
  <c r="F51" i="53"/>
  <c r="F45" i="53"/>
  <c r="F44" i="53"/>
  <c r="F43" i="53"/>
  <c r="C46" i="53"/>
  <c r="F48" i="53"/>
  <c r="C47" i="53"/>
  <c r="F47" i="53" s="1"/>
  <c r="F40" i="53"/>
  <c r="E38" i="53"/>
  <c r="E41" i="53" s="1"/>
  <c r="C38" i="53"/>
  <c r="C41" i="53" s="1"/>
  <c r="F39" i="53"/>
  <c r="F32" i="53"/>
  <c r="F31" i="53"/>
  <c r="F30" i="53"/>
  <c r="F33" i="53"/>
  <c r="B35" i="53"/>
  <c r="B36" i="53" s="1"/>
  <c r="D34" i="53"/>
  <c r="D36" i="53" s="1"/>
  <c r="C34" i="53"/>
  <c r="C36" i="53" s="1"/>
  <c r="E25" i="53"/>
  <c r="E26" i="53" s="1"/>
  <c r="D25" i="53"/>
  <c r="D26" i="53" s="1"/>
  <c r="C25" i="53"/>
  <c r="C26" i="53" s="1"/>
  <c r="B25" i="53"/>
  <c r="B26" i="53" s="1"/>
  <c r="F24" i="53"/>
  <c r="F25" i="53" s="1"/>
  <c r="F26" i="53" s="1"/>
  <c r="E19" i="53"/>
  <c r="D19" i="53"/>
  <c r="C19" i="53"/>
  <c r="B19" i="53"/>
  <c r="F18" i="53"/>
  <c r="F19" i="53" s="1"/>
  <c r="E16" i="53"/>
  <c r="D16" i="53"/>
  <c r="B16" i="53"/>
  <c r="F13" i="53"/>
  <c r="F15" i="53"/>
  <c r="F14" i="53"/>
  <c r="F12" i="53"/>
  <c r="E10" i="53"/>
  <c r="D10" i="53"/>
  <c r="C10" i="53"/>
  <c r="B10" i="53"/>
  <c r="F9" i="53"/>
  <c r="F8" i="53"/>
  <c r="D74" i="53" l="1"/>
  <c r="F61" i="53"/>
  <c r="C74" i="53"/>
  <c r="C49" i="53"/>
  <c r="C20" i="53"/>
  <c r="E20" i="53"/>
  <c r="F65" i="53"/>
  <c r="D20" i="53"/>
  <c r="F10" i="53"/>
  <c r="F71" i="53"/>
  <c r="F83" i="53"/>
  <c r="F16" i="53"/>
  <c r="B20" i="53"/>
  <c r="F38" i="53"/>
  <c r="F41" i="53" s="1"/>
  <c r="D86" i="53"/>
  <c r="D88" i="53" s="1"/>
  <c r="E86" i="53"/>
  <c r="B86" i="53"/>
  <c r="F35" i="53"/>
  <c r="F52" i="53"/>
  <c r="F46" i="53"/>
  <c r="F49" i="53" s="1"/>
  <c r="F82" i="53"/>
  <c r="F34" i="53"/>
  <c r="F74" i="53" l="1"/>
  <c r="B88" i="53"/>
  <c r="E88" i="53"/>
  <c r="F36" i="53"/>
  <c r="F20" i="53"/>
  <c r="C86" i="53"/>
  <c r="C88" i="53" s="1"/>
  <c r="F86" i="53" l="1"/>
  <c r="F88" i="53" s="1"/>
  <c r="G59" i="52"/>
  <c r="F59" i="52"/>
  <c r="E59" i="52"/>
  <c r="D59" i="52"/>
  <c r="C58" i="52"/>
  <c r="C57" i="52"/>
  <c r="C56" i="52"/>
  <c r="C55" i="52"/>
  <c r="C54" i="52"/>
  <c r="C53" i="52"/>
  <c r="C52" i="52"/>
  <c r="C51" i="52"/>
  <c r="C50" i="52"/>
  <c r="G48" i="52"/>
  <c r="F48" i="52"/>
  <c r="E48" i="52"/>
  <c r="D48" i="52"/>
  <c r="C47" i="52"/>
  <c r="C46" i="52"/>
  <c r="C48" i="52" s="1"/>
  <c r="G44" i="52"/>
  <c r="F44" i="52"/>
  <c r="E44" i="52"/>
  <c r="D44" i="52"/>
  <c r="C43" i="52"/>
  <c r="C44" i="52" s="1"/>
  <c r="G41" i="52"/>
  <c r="F41" i="52"/>
  <c r="E41" i="52"/>
  <c r="D41" i="52"/>
  <c r="C40" i="52"/>
  <c r="C39" i="52"/>
  <c r="C38" i="52"/>
  <c r="C37" i="52"/>
  <c r="C36" i="52"/>
  <c r="C35" i="52"/>
  <c r="C34" i="52"/>
  <c r="C33" i="52"/>
  <c r="C32" i="52"/>
  <c r="C31" i="52"/>
  <c r="G29" i="52"/>
  <c r="F29" i="52"/>
  <c r="E29" i="52"/>
  <c r="D29" i="52"/>
  <c r="C28" i="52"/>
  <c r="C27" i="52"/>
  <c r="C26" i="52"/>
  <c r="G24" i="52"/>
  <c r="F24" i="52"/>
  <c r="E24" i="52"/>
  <c r="D24" i="52"/>
  <c r="C23" i="52"/>
  <c r="C24" i="52" s="1"/>
  <c r="C22" i="52"/>
  <c r="G20" i="52"/>
  <c r="F20" i="52"/>
  <c r="E20" i="52"/>
  <c r="D20" i="52"/>
  <c r="C19" i="52"/>
  <c r="C18" i="52"/>
  <c r="C17" i="52"/>
  <c r="G15" i="52"/>
  <c r="F15" i="52"/>
  <c r="E15" i="52"/>
  <c r="D15" i="52"/>
  <c r="C14" i="52"/>
  <c r="C13" i="52"/>
  <c r="C15" i="52" s="1"/>
  <c r="G11" i="52"/>
  <c r="F11" i="52"/>
  <c r="E11" i="52"/>
  <c r="D11" i="52"/>
  <c r="C10" i="52"/>
  <c r="C11" i="52" s="1"/>
  <c r="G8" i="52"/>
  <c r="F8" i="52"/>
  <c r="E8" i="52"/>
  <c r="D8" i="52"/>
  <c r="C7" i="52"/>
  <c r="C8" i="52" s="1"/>
  <c r="C29" i="52" l="1"/>
  <c r="C20" i="52"/>
  <c r="F61" i="52"/>
  <c r="E61" i="52"/>
  <c r="G61" i="52"/>
  <c r="C41" i="52"/>
  <c r="D61" i="52"/>
  <c r="C59" i="52"/>
  <c r="C61" i="52" s="1"/>
  <c r="F45" i="47" l="1"/>
  <c r="G45" i="47"/>
  <c r="H45" i="47"/>
  <c r="F46" i="47"/>
  <c r="E44" i="47"/>
  <c r="D44" i="47"/>
  <c r="D41" i="47" s="1"/>
  <c r="C44" i="47"/>
  <c r="C41" i="47" s="1"/>
  <c r="B41" i="47"/>
  <c r="H51" i="47"/>
  <c r="G51" i="47"/>
  <c r="F51" i="47"/>
  <c r="C34" i="47"/>
  <c r="D34" i="47"/>
  <c r="E34" i="47"/>
  <c r="B34" i="47"/>
  <c r="F37" i="47"/>
  <c r="E41" i="47" l="1"/>
  <c r="D7" i="49"/>
  <c r="E7" i="49"/>
  <c r="F7" i="49"/>
  <c r="C7" i="49"/>
  <c r="F71" i="49" l="1"/>
  <c r="E71" i="49"/>
  <c r="D71" i="49"/>
  <c r="C71" i="49"/>
  <c r="D56" i="49" l="1"/>
  <c r="E56" i="49"/>
  <c r="F56" i="49"/>
  <c r="C56" i="49"/>
  <c r="D86" i="49" l="1"/>
  <c r="E86" i="49"/>
  <c r="F86" i="49"/>
  <c r="C86" i="49"/>
  <c r="C16" i="46" l="1"/>
  <c r="D16" i="46"/>
  <c r="E16" i="46"/>
  <c r="C23" i="46"/>
  <c r="D23" i="46"/>
  <c r="E23" i="46"/>
  <c r="C24" i="46"/>
  <c r="D24" i="46"/>
  <c r="E24" i="46"/>
  <c r="B24" i="46"/>
  <c r="B23" i="46"/>
  <c r="B16" i="46"/>
  <c r="E83" i="49" l="1"/>
  <c r="D83" i="49"/>
  <c r="C83" i="49"/>
  <c r="E81" i="49"/>
  <c r="D81" i="49"/>
  <c r="C81" i="49"/>
  <c r="E78" i="49"/>
  <c r="D78" i="49"/>
  <c r="C78" i="49"/>
  <c r="E76" i="49"/>
  <c r="D76" i="49"/>
  <c r="E72" i="49"/>
  <c r="D72" i="49"/>
  <c r="C72" i="49"/>
  <c r="F70" i="49"/>
  <c r="F60" i="49"/>
  <c r="E60" i="49"/>
  <c r="D60" i="49"/>
  <c r="C60" i="49"/>
  <c r="F52" i="49"/>
  <c r="E52" i="49"/>
  <c r="D52" i="49"/>
  <c r="C52" i="49"/>
  <c r="F50" i="49"/>
  <c r="E50" i="49"/>
  <c r="D50" i="49"/>
  <c r="C50" i="49"/>
  <c r="F45" i="49"/>
  <c r="E45" i="49"/>
  <c r="D45" i="49"/>
  <c r="C45" i="49"/>
  <c r="F37" i="49"/>
  <c r="F5" i="49" s="1"/>
  <c r="E37" i="49"/>
  <c r="D37" i="49"/>
  <c r="C37" i="49"/>
  <c r="E70" i="49" l="1"/>
  <c r="E48" i="49" s="1"/>
  <c r="E5" i="49"/>
  <c r="C5" i="49"/>
  <c r="F48" i="49"/>
  <c r="F93" i="49" s="1"/>
  <c r="C70" i="49"/>
  <c r="C48" i="49" s="1"/>
  <c r="D70" i="49"/>
  <c r="D48" i="49" s="1"/>
  <c r="D5" i="49"/>
  <c r="E93" i="49" l="1"/>
  <c r="C93" i="49"/>
  <c r="D93" i="49"/>
  <c r="H68" i="47"/>
  <c r="G68" i="47"/>
  <c r="H66" i="47"/>
  <c r="G66" i="47"/>
  <c r="F66" i="47"/>
  <c r="H64" i="47"/>
  <c r="G64" i="47"/>
  <c r="F64" i="47"/>
  <c r="H63" i="47"/>
  <c r="G63" i="47"/>
  <c r="F63" i="47"/>
  <c r="G62" i="47"/>
  <c r="F62" i="47"/>
  <c r="H61" i="47"/>
  <c r="G61" i="47"/>
  <c r="F61" i="47"/>
  <c r="H60" i="47"/>
  <c r="G60" i="47"/>
  <c r="F60" i="47"/>
  <c r="H59" i="47"/>
  <c r="G59" i="47"/>
  <c r="F59" i="47"/>
  <c r="H58" i="47"/>
  <c r="G58" i="47"/>
  <c r="F58" i="47"/>
  <c r="H57" i="47"/>
  <c r="G57" i="47"/>
  <c r="F57" i="47"/>
  <c r="H56" i="47"/>
  <c r="G56" i="47"/>
  <c r="F56" i="47"/>
  <c r="H55" i="47"/>
  <c r="G55" i="47"/>
  <c r="F55" i="47"/>
  <c r="G54" i="47"/>
  <c r="F54" i="47"/>
  <c r="E53" i="47"/>
  <c r="E22" i="46" s="1"/>
  <c r="D53" i="47"/>
  <c r="D22" i="46" s="1"/>
  <c r="C53" i="47"/>
  <c r="B53" i="47"/>
  <c r="B22" i="46" s="1"/>
  <c r="H50" i="47"/>
  <c r="G50" i="47"/>
  <c r="F50" i="47"/>
  <c r="H49" i="47"/>
  <c r="G49" i="47"/>
  <c r="F49" i="47"/>
  <c r="G48" i="47"/>
  <c r="F48" i="47"/>
  <c r="H47" i="47"/>
  <c r="G47" i="47"/>
  <c r="F47" i="47"/>
  <c r="H44" i="47"/>
  <c r="G44" i="47"/>
  <c r="F44" i="47"/>
  <c r="G43" i="47"/>
  <c r="F43" i="47"/>
  <c r="H42" i="47"/>
  <c r="G42" i="47"/>
  <c r="F42" i="47"/>
  <c r="E21" i="46"/>
  <c r="D21" i="46"/>
  <c r="C21" i="46"/>
  <c r="B21" i="46"/>
  <c r="H39" i="47"/>
  <c r="G39" i="47"/>
  <c r="F39" i="47"/>
  <c r="F36" i="47"/>
  <c r="H35" i="47"/>
  <c r="G35" i="47"/>
  <c r="F35" i="47"/>
  <c r="E20" i="46"/>
  <c r="D20" i="46"/>
  <c r="B20" i="46"/>
  <c r="H33" i="47"/>
  <c r="G33" i="47"/>
  <c r="F33" i="47"/>
  <c r="H32" i="47"/>
  <c r="G32" i="47"/>
  <c r="F32" i="47"/>
  <c r="H31" i="47"/>
  <c r="G31" i="47"/>
  <c r="F31" i="47"/>
  <c r="H30" i="47"/>
  <c r="G30" i="47"/>
  <c r="F30" i="47"/>
  <c r="H29" i="47"/>
  <c r="G29" i="47"/>
  <c r="F29" i="47"/>
  <c r="H28" i="47"/>
  <c r="G28" i="47"/>
  <c r="F28" i="47"/>
  <c r="E27" i="47"/>
  <c r="E19" i="46" s="1"/>
  <c r="D27" i="47"/>
  <c r="D19" i="46" s="1"/>
  <c r="C27" i="47"/>
  <c r="B27" i="47"/>
  <c r="B19" i="46" s="1"/>
  <c r="H26" i="47"/>
  <c r="G26" i="47"/>
  <c r="F26" i="47"/>
  <c r="H25" i="47"/>
  <c r="G25" i="47"/>
  <c r="F25" i="47"/>
  <c r="H24" i="47"/>
  <c r="G24" i="47"/>
  <c r="F24" i="47"/>
  <c r="H23" i="47"/>
  <c r="G23" i="47"/>
  <c r="F23" i="47"/>
  <c r="H22" i="47"/>
  <c r="G22" i="47"/>
  <c r="F22" i="47"/>
  <c r="H21" i="47"/>
  <c r="G21" i="47"/>
  <c r="F21" i="47"/>
  <c r="H20" i="47"/>
  <c r="G20" i="47"/>
  <c r="F20" i="47"/>
  <c r="H19" i="47"/>
  <c r="G19" i="47"/>
  <c r="F19" i="47"/>
  <c r="H18" i="47"/>
  <c r="G18" i="47"/>
  <c r="F18" i="47"/>
  <c r="H17" i="47"/>
  <c r="G17" i="47"/>
  <c r="F17" i="47"/>
  <c r="H16" i="47"/>
  <c r="G16" i="47"/>
  <c r="F16" i="47"/>
  <c r="H15" i="47"/>
  <c r="G15" i="47"/>
  <c r="F15" i="47"/>
  <c r="H14" i="47"/>
  <c r="G14" i="47"/>
  <c r="F14" i="47"/>
  <c r="H13" i="47"/>
  <c r="G13" i="47"/>
  <c r="F13" i="47"/>
  <c r="E12" i="47"/>
  <c r="D12" i="47"/>
  <c r="D18" i="46" s="1"/>
  <c r="C12" i="47"/>
  <c r="C18" i="46" s="1"/>
  <c r="B12" i="47"/>
  <c r="B18" i="46" s="1"/>
  <c r="H11" i="47"/>
  <c r="G11" i="47"/>
  <c r="F11" i="47"/>
  <c r="H10" i="47"/>
  <c r="G10" i="47"/>
  <c r="F10" i="47"/>
  <c r="H9" i="47"/>
  <c r="G9" i="47"/>
  <c r="F9" i="47"/>
  <c r="H8" i="47"/>
  <c r="G8" i="47"/>
  <c r="F8" i="47"/>
  <c r="H7" i="47"/>
  <c r="G7" i="47"/>
  <c r="F7" i="47"/>
  <c r="H6" i="47"/>
  <c r="G6" i="47"/>
  <c r="F6" i="47"/>
  <c r="E5" i="47"/>
  <c r="D5" i="47"/>
  <c r="D17" i="46" s="1"/>
  <c r="C5" i="47"/>
  <c r="B5" i="47"/>
  <c r="B17" i="46" s="1"/>
  <c r="H4" i="47"/>
  <c r="G4" i="47"/>
  <c r="F4" i="47"/>
  <c r="H57" i="46"/>
  <c r="G57" i="46"/>
  <c r="F57" i="46"/>
  <c r="H56" i="46"/>
  <c r="G56" i="46"/>
  <c r="F56" i="46"/>
  <c r="H55" i="46"/>
  <c r="G55" i="46"/>
  <c r="F55" i="46"/>
  <c r="H53" i="46"/>
  <c r="G53" i="46"/>
  <c r="F53" i="46"/>
  <c r="H52" i="46"/>
  <c r="G52" i="46"/>
  <c r="F52" i="46"/>
  <c r="E51" i="46"/>
  <c r="E10" i="46" s="1"/>
  <c r="D51" i="46"/>
  <c r="D10" i="46" s="1"/>
  <c r="C51" i="46"/>
  <c r="B51" i="46"/>
  <c r="B10" i="46" s="1"/>
  <c r="H50" i="46"/>
  <c r="G50" i="46"/>
  <c r="F50" i="46"/>
  <c r="H49" i="46"/>
  <c r="G49" i="46"/>
  <c r="F49" i="46"/>
  <c r="E48" i="46"/>
  <c r="D48" i="46"/>
  <c r="C48" i="46"/>
  <c r="C9" i="46" s="1"/>
  <c r="B48" i="46"/>
  <c r="B9" i="46" s="1"/>
  <c r="H47" i="46"/>
  <c r="G47" i="46"/>
  <c r="F47" i="46"/>
  <c r="H46" i="46"/>
  <c r="G46" i="46"/>
  <c r="F46" i="46"/>
  <c r="H45" i="46"/>
  <c r="G45" i="46"/>
  <c r="F45" i="46"/>
  <c r="H44" i="46"/>
  <c r="G44" i="46"/>
  <c r="F44" i="46"/>
  <c r="H43" i="46"/>
  <c r="G43" i="46"/>
  <c r="F43" i="46"/>
  <c r="H42" i="46"/>
  <c r="G42" i="46"/>
  <c r="F42" i="46"/>
  <c r="H41" i="46"/>
  <c r="G41" i="46"/>
  <c r="F41" i="46"/>
  <c r="H40" i="46"/>
  <c r="G40" i="46"/>
  <c r="F40" i="46"/>
  <c r="H39" i="46"/>
  <c r="G39" i="46"/>
  <c r="F39" i="46"/>
  <c r="E38" i="46"/>
  <c r="E8" i="46" s="1"/>
  <c r="D38" i="46"/>
  <c r="D8" i="46" s="1"/>
  <c r="C38" i="46"/>
  <c r="C8" i="46" s="1"/>
  <c r="B38" i="46"/>
  <c r="B8" i="46" s="1"/>
  <c r="H37" i="46"/>
  <c r="G37" i="46"/>
  <c r="F37" i="46"/>
  <c r="H36" i="46"/>
  <c r="G36" i="46"/>
  <c r="F36" i="46"/>
  <c r="H35" i="46"/>
  <c r="G35" i="46"/>
  <c r="F35" i="46"/>
  <c r="H34" i="46"/>
  <c r="G34" i="46"/>
  <c r="F34" i="46"/>
  <c r="H33" i="46"/>
  <c r="G33" i="46"/>
  <c r="F33" i="46"/>
  <c r="E32" i="46"/>
  <c r="D32" i="46"/>
  <c r="C32" i="46"/>
  <c r="B32" i="46"/>
  <c r="E11" i="46"/>
  <c r="D11" i="46"/>
  <c r="C11" i="46"/>
  <c r="B11" i="46"/>
  <c r="E9" i="46"/>
  <c r="D15" i="46" l="1"/>
  <c r="D58" i="46"/>
  <c r="C58" i="46"/>
  <c r="B58" i="46"/>
  <c r="F27" i="47"/>
  <c r="C19" i="46"/>
  <c r="F5" i="47"/>
  <c r="C17" i="46"/>
  <c r="G48" i="46"/>
  <c r="H5" i="47"/>
  <c r="E17" i="46"/>
  <c r="F34" i="47"/>
  <c r="C20" i="46"/>
  <c r="E58" i="46"/>
  <c r="H12" i="47"/>
  <c r="E18" i="46"/>
  <c r="B15" i="46"/>
  <c r="B70" i="47"/>
  <c r="F53" i="47"/>
  <c r="C22" i="46"/>
  <c r="H53" i="47"/>
  <c r="C7" i="46"/>
  <c r="D9" i="46"/>
  <c r="F48" i="46"/>
  <c r="H41" i="47"/>
  <c r="B7" i="46"/>
  <c r="B6" i="46" s="1"/>
  <c r="H27" i="47"/>
  <c r="E7" i="46"/>
  <c r="E6" i="46" s="1"/>
  <c r="G38" i="46"/>
  <c r="F51" i="46"/>
  <c r="H38" i="46"/>
  <c r="D7" i="46"/>
  <c r="H51" i="46"/>
  <c r="F12" i="47"/>
  <c r="G27" i="47"/>
  <c r="G53" i="47"/>
  <c r="G12" i="47"/>
  <c r="G34" i="47"/>
  <c r="D70" i="47"/>
  <c r="F41" i="47"/>
  <c r="G41" i="47"/>
  <c r="E70" i="47"/>
  <c r="H34" i="47"/>
  <c r="C70" i="47"/>
  <c r="G5" i="47"/>
  <c r="F38" i="46"/>
  <c r="H48" i="46"/>
  <c r="F32" i="46"/>
  <c r="H32" i="46"/>
  <c r="G51" i="46"/>
  <c r="C10" i="46"/>
  <c r="G32" i="46"/>
  <c r="E15" i="46" l="1"/>
  <c r="E25" i="46" s="1"/>
  <c r="C15" i="46"/>
  <c r="G58" i="46"/>
  <c r="H58" i="46"/>
  <c r="F58" i="46"/>
  <c r="C6" i="46"/>
  <c r="B25" i="46"/>
  <c r="D6" i="46"/>
  <c r="D25" i="46" s="1"/>
  <c r="H70" i="47"/>
  <c r="F70" i="47"/>
  <c r="G70" i="47"/>
  <c r="C25" i="46" l="1"/>
</calcChain>
</file>

<file path=xl/sharedStrings.xml><?xml version="1.0" encoding="utf-8"?>
<sst xmlns="http://schemas.openxmlformats.org/spreadsheetml/2006/main" count="1463" uniqueCount="970">
  <si>
    <t>BILANCE v tis. Kč</t>
  </si>
  <si>
    <t xml:space="preserve">PŘÍJMY CELKEM </t>
  </si>
  <si>
    <t>Daňové příjmy</t>
  </si>
  <si>
    <t>Nedaňové příjmy</t>
  </si>
  <si>
    <t>Kapitálové příjmy</t>
  </si>
  <si>
    <t>FINANCOVÁNÍ CELKEM (další zdroje rozpočtu)</t>
  </si>
  <si>
    <t>x</t>
  </si>
  <si>
    <t>VÝDAJE CELKEM</t>
  </si>
  <si>
    <t>Běžné výdaje na zastupitelstvo kraje a krajský úřad</t>
  </si>
  <si>
    <t>Finance a správa majetku</t>
  </si>
  <si>
    <t>Příspěvek na provoz příspěvkovým organizacím</t>
  </si>
  <si>
    <t>SALDO ROZPOČTU CELKEM</t>
  </si>
  <si>
    <t>PŘÍJMY v tis. Kč</t>
  </si>
  <si>
    <t xml:space="preserve"> - příjmy ze sdílených daní celkem</t>
  </si>
  <si>
    <t xml:space="preserve"> - daň z příjmů právnických osob za kraj</t>
  </si>
  <si>
    <t xml:space="preserve"> - správní poplatky</t>
  </si>
  <si>
    <t xml:space="preserve"> - příjmy z úroků</t>
  </si>
  <si>
    <t xml:space="preserve"> - příspěvek od HMMC na zabezpečení úkolů jednotky požární ochrany </t>
  </si>
  <si>
    <t xml:space="preserve"> - poplatky za odběr podzemní vody</t>
  </si>
  <si>
    <t xml:space="preserve"> - příjmy za věcná břemena</t>
  </si>
  <si>
    <t xml:space="preserve"> - ostatní nedaňové příjmy</t>
  </si>
  <si>
    <t xml:space="preserve"> - příjmy z prodeje nemovitostí</t>
  </si>
  <si>
    <t>Přijaté transfery</t>
  </si>
  <si>
    <t>VÝDAJE v tis. Kč</t>
  </si>
  <si>
    <t xml:space="preserve"> - platby daní</t>
  </si>
  <si>
    <t xml:space="preserve"> - hrazené úroky z úvěrů</t>
  </si>
  <si>
    <t xml:space="preserve"> - poplatky z bankovních účtů</t>
  </si>
  <si>
    <t xml:space="preserve"> - pojištění majetku a odpovědnosti kraje</t>
  </si>
  <si>
    <t xml:space="preserve"> - rezerva na mimořádné akce a akce s nedořešeným financováním</t>
  </si>
  <si>
    <t xml:space="preserve"> - ostatní</t>
  </si>
  <si>
    <t xml:space="preserve"> - krizové řízení</t>
  </si>
  <si>
    <t xml:space="preserve"> - kultura</t>
  </si>
  <si>
    <t xml:space="preserve"> - prezentace kraje a ediční plán</t>
  </si>
  <si>
    <t xml:space="preserve"> - regionální rozvoj</t>
  </si>
  <si>
    <t xml:space="preserve"> - cestovní ruch</t>
  </si>
  <si>
    <t xml:space="preserve"> - sociální věci</t>
  </si>
  <si>
    <t xml:space="preserve"> - školství</t>
  </si>
  <si>
    <t xml:space="preserve"> - územní plánování a stavební řád</t>
  </si>
  <si>
    <t xml:space="preserve"> - zdravotnictví</t>
  </si>
  <si>
    <t xml:space="preserve"> - životní prostředí</t>
  </si>
  <si>
    <t xml:space="preserve">Reprodukce majetku kraje vyjma akcí spolufinancovaných z evr. fin. zdrojů </t>
  </si>
  <si>
    <t xml:space="preserve"> - finance a správa majetku</t>
  </si>
  <si>
    <t xml:space="preserve"> - dotace na akce spolufinancované z evropských fin. zdrojů</t>
  </si>
  <si>
    <t>PŘÍJMY CELKEM</t>
  </si>
  <si>
    <t>Výhled</t>
  </si>
  <si>
    <t>Čerpání úvěrů</t>
  </si>
  <si>
    <t>Splátky úvěrů</t>
  </si>
  <si>
    <t>Ostatní (zapojení zůstatku minulého roku, fondů)</t>
  </si>
  <si>
    <t>Tabulka č. 1</t>
  </si>
  <si>
    <t>Samosprávné a jiné činnosti zajišťované prostřednictvím KÚ</t>
  </si>
  <si>
    <t>Reprodukce majetku kraje vyjma akcí spolufinancovaných z evr.fin.zdrojů</t>
  </si>
  <si>
    <t>Výdaje na akce spolufinancované z evropských finančních zdrojů</t>
  </si>
  <si>
    <t>Návratné finanční výpomoci příspěvkovým organizacím</t>
  </si>
  <si>
    <t>Akce spolufinancované z evropských finančních zdrojů</t>
  </si>
  <si>
    <t xml:space="preserve"> - poplatky za znečištění ovzduší</t>
  </si>
  <si>
    <t xml:space="preserve"> - vrácené prostředky na základě operačních smluv s Fondy rozvoje měst</t>
  </si>
  <si>
    <t xml:space="preserve"> - krajský úřad a zastupitelstvo kraje</t>
  </si>
  <si>
    <t>Očekávané účelové dotace ze státního rozpočtu</t>
  </si>
  <si>
    <t>Střednědobý výhled rozpočtu Moravskoslezského kraje</t>
  </si>
  <si>
    <t>Tabulka č. 2</t>
  </si>
  <si>
    <t>Tabulka č. 3</t>
  </si>
  <si>
    <t>Tabulka č. 4</t>
  </si>
  <si>
    <t>Tabulka č. 5</t>
  </si>
  <si>
    <t>Tabulka č. 6</t>
  </si>
  <si>
    <t>Tabulka č. 7</t>
  </si>
  <si>
    <t>Tabulka č. 8</t>
  </si>
  <si>
    <t>TABULKOVÁ ČÁST</t>
  </si>
  <si>
    <t>Přehled splácení jistiny a úroků z úvěrů čerpaných Moravskoslezským krajem</t>
  </si>
  <si>
    <t>Ukazatel zadluženosti dle Moody´s Investors Service</t>
  </si>
  <si>
    <t>Fiskální pravidlo dle zákona č. 23/2017 Sb., o pravidlech rozpočtové odpovědnosti</t>
  </si>
  <si>
    <t>Účel dotace</t>
  </si>
  <si>
    <t>ÚZ</t>
  </si>
  <si>
    <t>Očekávaná výše dotace (v tis. Kč)</t>
  </si>
  <si>
    <t>Dotace zahrnuté do schvalovaných rozpočtů MSK celkem</t>
  </si>
  <si>
    <t xml:space="preserve"> - z toho:</t>
  </si>
  <si>
    <t>Očekávané účelové dotace ze státního rozpočtu nezapojované do schvalovaných rozpočtů MSK celkem</t>
  </si>
  <si>
    <t>Podpora koordinátorů romských poradců</t>
  </si>
  <si>
    <t>ÚŘAD VLÁDY</t>
  </si>
  <si>
    <t>Neinvestiční nedávkové transfery podle zákona č. 108/2006 Sb., o sociálních službách (§ 101, § 102 a § 103)</t>
  </si>
  <si>
    <t>Transfery na státní příspěvek zřizovatelům zařízení pro děti vyžadující okamžitou pomoc</t>
  </si>
  <si>
    <t>MINISTERSTVO PRÁCE A SOCIÁLNÍCH VĚCÍ</t>
  </si>
  <si>
    <t>Připravenost poskytovatele ZZS na řešení mimořádných událostí a krizových situací</t>
  </si>
  <si>
    <t>Specializační vzdělávání zdravotnických pracovníků - rezidenční místa - neinvestice a Specializační vzdělávání nelékařů</t>
  </si>
  <si>
    <t>35015, 35019</t>
  </si>
  <si>
    <t>MINISTERSTVO ZDRAVOTNICTVÍ</t>
  </si>
  <si>
    <t>Dotace pro soukromé školy</t>
  </si>
  <si>
    <t>Program sociální prevence a prevence kriminality</t>
  </si>
  <si>
    <t>Projekty romské komunity</t>
  </si>
  <si>
    <t>Přímé náklady na vzdělávání</t>
  </si>
  <si>
    <t>Přímé náklady na vzdělávání - sportovní gymnázia</t>
  </si>
  <si>
    <t>Soutěže</t>
  </si>
  <si>
    <t>Spolupráce s francouzskými, vlámskými a španělskými školami</t>
  </si>
  <si>
    <t>Kulturní aktivity</t>
  </si>
  <si>
    <t>Veřejné informační služby knihoven</t>
  </si>
  <si>
    <t>34053, 34544</t>
  </si>
  <si>
    <t>Program restaurování movitých kulturních památek</t>
  </si>
  <si>
    <t>Program státní podpory profesionálních divadel a stálých profesionálních symfonických orchestrů a pěveckých sborů</t>
  </si>
  <si>
    <t>MINISTERSTVO KULTURY</t>
  </si>
  <si>
    <t xml:space="preserve">CELKEM </t>
  </si>
  <si>
    <t>PŘEHLED VÝDAJŮ NA ZAJIŠTĚNÍ UDRŽITELNOSTI AKCÍ SPOLUFINANCOVANÝCH Z EVROPSKÝCH FINANČNÍCH ZDROJŮ</t>
  </si>
  <si>
    <t>v tis. Kč</t>
  </si>
  <si>
    <t>Celkové výdaje na akci (způsobilé a nezpůsobilé)</t>
  </si>
  <si>
    <t>Výdaje na udržitelnost</t>
  </si>
  <si>
    <t>ODVĚTVÍ FINANCÍ A SPRÁVY MAJETKU:</t>
  </si>
  <si>
    <t>2017 - 2020</t>
  </si>
  <si>
    <t>ODVĚTVÍ FINANCÍ A SPRÁVY MAJETKU CELKEM</t>
  </si>
  <si>
    <t>ODVĚTVÍ KULTURY:</t>
  </si>
  <si>
    <t>Muzeum automobilů TATRA</t>
  </si>
  <si>
    <t>2016 - 2020</t>
  </si>
  <si>
    <t>Rekonstrukce výstavní budovy a nová expozice Muzea Těšínska</t>
  </si>
  <si>
    <t>Zámek Nová Horka - muzeum pro veřejnost</t>
  </si>
  <si>
    <t>ODVĚTVÍ KULTURY CELKEM</t>
  </si>
  <si>
    <t>ODVĚTVÍ CESTOVNÍHO RUCHU:</t>
  </si>
  <si>
    <t>2018 - 2021</t>
  </si>
  <si>
    <t>ODVĚTVÍ CESTOVNÍHO RUCHU CELKEM</t>
  </si>
  <si>
    <t>ODVĚTVÍ REGIONÁLNÍHO ROZVOJE:</t>
  </si>
  <si>
    <t>ODVĚTVÍ REGIONÁLNÍHO ROZVOJE CELKEM</t>
  </si>
  <si>
    <t>ODVĚTVÍ SOCIÁLNÍCH VĚCÍ:</t>
  </si>
  <si>
    <t>Domov pro osoby se zdravotním postižením Harmonie, p. o.</t>
  </si>
  <si>
    <t>Domov pro osoby se zdravotním postižením organizace Sagapo v Bruntále</t>
  </si>
  <si>
    <t>Chráněné bydlení organizace Sagapo v Bruntále</t>
  </si>
  <si>
    <t>Sociálně terapeutické dílny a zázemí pro vedení organizace Sagapo v Bruntále</t>
  </si>
  <si>
    <t>Sociální služby pro osoby s duševním onemocněním v Suchdolu nad Odrou</t>
  </si>
  <si>
    <t>ODVĚTVÍ SOCIÁLNÍCH VĚCÍ CELKEM</t>
  </si>
  <si>
    <t>ODVĚTVÍ ŠKOLSTVÍ:</t>
  </si>
  <si>
    <t>ODVĚTVÍ ŠKOLSTVÍ CELKEM</t>
  </si>
  <si>
    <t>ODVĚTVÍ ZDRAVOTNICTVÍ:</t>
  </si>
  <si>
    <t>ODVĚTVÍ ZDRAVOTNICTVÍ CELKEM</t>
  </si>
  <si>
    <t>EVL Hukvaldy, tvorba biotopu páchníka hnědého</t>
  </si>
  <si>
    <t>EVL Paskov, tvorba biotopu páchníka hnědého</t>
  </si>
  <si>
    <t>EVL Šilheřovice, tvorba biotopu páchníka hnědého</t>
  </si>
  <si>
    <t>i-AIR REGION</t>
  </si>
  <si>
    <t>ODVĚTVÍ ŽIVOTNÍHO PROSTŘEDÍ CELKEM</t>
  </si>
  <si>
    <t>CELKEM</t>
  </si>
  <si>
    <t>Instituce</t>
  </si>
  <si>
    <t>Celkem</t>
  </si>
  <si>
    <t>rok</t>
  </si>
  <si>
    <t>dlužná částka
na konci roku</t>
  </si>
  <si>
    <t>splátka jistiny</t>
  </si>
  <si>
    <t>úrok</t>
  </si>
  <si>
    <t>dlužná částka na konci roku</t>
  </si>
  <si>
    <t>Název akce</t>
  </si>
  <si>
    <t>Číslo akce</t>
  </si>
  <si>
    <t>Závazky celkem</t>
  </si>
  <si>
    <t xml:space="preserve">Poznámka                                                    </t>
  </si>
  <si>
    <t>Realizace energetických úspor metodou EPC ve vybraných objektech Moravskoslezského kraje</t>
  </si>
  <si>
    <t>ODVĚTVÍ KRIZOVÉHO ŘÍZENÍ:</t>
  </si>
  <si>
    <t>ODVĚTVÍ KRIZOVÉHO ŘÍZENÍ CELKEM</t>
  </si>
  <si>
    <t>Výstavba domova pro seniory a domova se zvláštním režimem Kopřivnice</t>
  </si>
  <si>
    <t>Nemocnice s poliklinikou v Novém Jičíně – reinvestiční část nájemného a opravy</t>
  </si>
  <si>
    <t>Pavilon L - stavební úpravy (Slezská nemocnice v Opavě, příspěvková organizace)</t>
  </si>
  <si>
    <t xml:space="preserve">Poznámka                                                           </t>
  </si>
  <si>
    <t>ODVĚTVÍ VLASTNÍ SPRÁVNÍ ČINNOST KRAJE A ČINNOST ZASTUPITELSTVA KRAJE:</t>
  </si>
  <si>
    <t>ODVĚTVÍ VLASTNÍ SPRÁVNÍ ČINNOST KRAJE A ČINNOST ZASTUPITELSTVA KRAJE CELKEM</t>
  </si>
  <si>
    <t>Modernizace technicko-výcvikové základny Hranečník</t>
  </si>
  <si>
    <t>Rozvoj ICT a služeb v prostředí IZS</t>
  </si>
  <si>
    <t>Vybudování komunikační platformy krizového řízení</t>
  </si>
  <si>
    <t>Vybudování expozice muzea Těšínska v Jablunkově "Muzeum Trojmezí"</t>
  </si>
  <si>
    <t>ODVĚTVÍ ŽIVOTNÍHO PROSTŘEDÍ:</t>
  </si>
  <si>
    <t>Zpracovaní ratingu Moravskoslezského kraje</t>
  </si>
  <si>
    <t>Zajištění centrálního pojištění nemovitého, movitého majetku, vozidel a odpovědnosti Moravskoslezského kraje a jeho organizací</t>
  </si>
  <si>
    <t>Smlouva o financování projektu Moravia-Silesia Regional Infra II - úvěrový rámce od Evropské investiční banky II - splátky jistin</t>
  </si>
  <si>
    <t>Smlouva o financování projektu Moravia-Silesia Regional Infra II - úvěrový rámce od Evropské investiční banky II - platba úroků</t>
  </si>
  <si>
    <t>Zajištění financování drážní dopravy - prodloužení termínu platnosti Smlouvy o závazku veřejné služby v drážní dopravě k zajištění dopravní obslužnosti - linky zajišťované vozidly pořízenými s využitím prostředků z ERDF</t>
  </si>
  <si>
    <t>Zajištění financování drážní dopravy - prodloužení termínu platnosti Smlouvy o závazku veřejné služby v drážní dopravě k zajištění dopravní obslužnosti - ve vztahu k lince S2 Bohumín - Mošnov, Ostrava Airport</t>
  </si>
  <si>
    <t>Zajištění dopravní obslužnosti linkovou dopravou - oblast Jablunkovsko - Třinecko</t>
  </si>
  <si>
    <t>Zajištění dopravní obslužnosti linkovou dopravou - oblast Českotěšínsko</t>
  </si>
  <si>
    <t>Smlouva o finanční spolupráci ve veřejné linkové dopravě mezi Moravskoslezským krajem a Olomouckým krajem</t>
  </si>
  <si>
    <t>Zajištění dopravní obslužnosti linkovou dopravou - oblast Karvinsko</t>
  </si>
  <si>
    <t>Zajištění dopravní obslužnosti linkovou dopravou - oblast Orlovsko</t>
  </si>
  <si>
    <t>Zajištění dopravní obslužnosti linkovou dopravou - oblast Frýdlantsko</t>
  </si>
  <si>
    <t>Zajištění dopravní obslužnosti linkovou dopravou - oblast Novojičínsko východ</t>
  </si>
  <si>
    <t>Zajištění dopravní obslužnosti linkovou dopravou - oblast Novojičínsko západ</t>
  </si>
  <si>
    <t>Zajištění dopravní obslužnosti linkovou dopravou - oblast Bílovecko</t>
  </si>
  <si>
    <t>Zajištění dopravní obslužnosti linkovou dopravou - oblast Hlučínsko</t>
  </si>
  <si>
    <t>Zajištění dopravní obslužnosti linkovou dopravou - oblast Krnovsko</t>
  </si>
  <si>
    <t>Zajištění dopravní obslužnosti linkovou dopravou - oblast Opavsko</t>
  </si>
  <si>
    <t>Zajištění dopravní obslužnosti linkovou dopravou - oblast Rýmařovsko</t>
  </si>
  <si>
    <t>Zajištění dopravní obslužnosti linkovou dopravou - oblast Vítkovsko</t>
  </si>
  <si>
    <t>Zajištění dopravní obslužnosti linkovou dopravou - oblast Bruntálsko</t>
  </si>
  <si>
    <t>Závazek  k technickému zhodnocení majetku "I. etapa stará interna" (Nemocnice Nový Jičín)</t>
  </si>
  <si>
    <t>Vypořádání zůstatkové hodnoty technického zhodnocení majetku v rámci stavby "Rekonstrukce budovy ředitelství - umístění veřejné lékárny" (Nemocnice Nový Jičín)</t>
  </si>
  <si>
    <t>Chráněné části přírody</t>
  </si>
  <si>
    <t xml:space="preserve">PŘEHLED OSTATNÍCH DLOUHODOBÝCH ZÁVAZKŮ KRAJE  </t>
  </si>
  <si>
    <t>Požadavek na rozpočet kraje</t>
  </si>
  <si>
    <t>Zálohové platby u projektů spolufinancovaných zálohově
z evropských finančních zdrojů</t>
  </si>
  <si>
    <t>Výdaje financované z očekávaných účelových dotací ze státního rozpočtu mimo zálohové platby</t>
  </si>
  <si>
    <t>Závazek Moravskoslezského kraje vznikl na základě Smlouvy o poskytování energetických služeb se zaručeným výsledkem č. 00481/2012/IM, vč. dodatků. Jedná se o náklady za realizaci investičních opatření, včetně úhrady úroků a služeb za energetický management. Závazek trvá do roku 2023.</t>
  </si>
  <si>
    <t xml:space="preserve">Závazek Moravskoslezského kraje vznikl na základě Smlouvy o nájmu podniku č. 02262/2011/ZDR, vč. dodatků. Závazek trvá do roku 2032.   </t>
  </si>
  <si>
    <t>Členský příspěvek v Evropskému seskupení pro územní spolupráci TRITIA</t>
  </si>
  <si>
    <t>Členský příspěvek v zájmovém sdružení právnických osob Trojhalí Karolina</t>
  </si>
  <si>
    <t>Stálá expozice historických dopravních prostředků s restaurátorskou dílnou</t>
  </si>
  <si>
    <t>Členský příspěvek v zájmovém sdružení právnických osob Evropská kulturní stezka sv. Cyrila a Metoděje</t>
  </si>
  <si>
    <t>Závazek Moravskoslezského kraje byl schválen usnesením zastupitelstva kraje č. 2/91 ze dne 20.12.2012. K datu řádného ukončení smlouvy o nájmu podniku k 31.12.2031 činí závazek ve výši 31 mil. Kč.</t>
  </si>
  <si>
    <t>název</t>
  </si>
  <si>
    <r>
      <t>2019</t>
    </r>
    <r>
      <rPr>
        <b/>
        <vertAlign val="superscript"/>
        <sz val="10"/>
        <rFont val="Tahoma"/>
        <family val="2"/>
        <charset val="238"/>
      </rPr>
      <t xml:space="preserve"> 1)</t>
    </r>
  </si>
  <si>
    <r>
      <t>2020</t>
    </r>
    <r>
      <rPr>
        <b/>
        <vertAlign val="superscript"/>
        <sz val="10"/>
        <rFont val="Tahoma"/>
        <family val="2"/>
        <charset val="238"/>
      </rPr>
      <t xml:space="preserve"> 1)</t>
    </r>
  </si>
  <si>
    <r>
      <t>2021</t>
    </r>
    <r>
      <rPr>
        <b/>
        <vertAlign val="superscript"/>
        <sz val="10"/>
        <rFont val="Tahoma"/>
        <family val="2"/>
        <charset val="238"/>
      </rPr>
      <t xml:space="preserve"> 1)</t>
    </r>
  </si>
  <si>
    <t>daňové příjmy</t>
  </si>
  <si>
    <t>nedaňové příjmy</t>
  </si>
  <si>
    <t>provozní dotace vč. provozního přebytku minulých let</t>
  </si>
  <si>
    <t>PROVOZNÍ PŘÍJMY</t>
  </si>
  <si>
    <t>Provozní příjmy</t>
  </si>
  <si>
    <r>
      <t>DLUH</t>
    </r>
    <r>
      <rPr>
        <sz val="10"/>
        <rFont val="Tahoma"/>
        <family val="2"/>
        <charset val="238"/>
      </rPr>
      <t xml:space="preserve">, tj. zůstatky nesplacených úvěrů a návratných finančních výpomocí k rozvahovému dni 31.12.20xx </t>
    </r>
  </si>
  <si>
    <t>DLUH K PROVOZNÍM PŘÍJMŮM</t>
  </si>
  <si>
    <t>Celková zadluženost (v %)</t>
  </si>
  <si>
    <t>1)</t>
  </si>
  <si>
    <t>Pro léta 2013 a 2014 se jedná o očekávanou skutečnost k 31.12.20xx</t>
  </si>
  <si>
    <t>2)</t>
  </si>
  <si>
    <t>Pro léta 2015 až 2017 jsou uváděny hodnoty rozpočtového výhledu</t>
  </si>
  <si>
    <t>finanční závazky</t>
  </si>
  <si>
    <t>poskytnuté záruky</t>
  </si>
  <si>
    <t>fin. leasing</t>
  </si>
  <si>
    <t>CELKOVÉ ZADLUŽENÍ</t>
  </si>
  <si>
    <t>uhrazené splátky jistin úvěrů, dluhopisů a splátky fin. leasingu</t>
  </si>
  <si>
    <t xml:space="preserve">platby úroků </t>
  </si>
  <si>
    <t>VÝDAJE NA DLUHOVOU SLUŽBU</t>
  </si>
  <si>
    <t>běžné výdaje</t>
  </si>
  <si>
    <t>PROVOZNÍ VÝDAJE</t>
  </si>
  <si>
    <t>HRUBÝ PROVOZNÍ PŘEBYTEK</t>
  </si>
  <si>
    <t>CELKOVÉ ZADLUŽENÍ K PROVOZNÍM PŘÍJMŮM 
(&lt; 50%)</t>
  </si>
  <si>
    <t>výdaje na dluhovou službu k provozním příjmům 
(&lt; 15% )</t>
  </si>
  <si>
    <t>hrubý provozní přebytek ke splátkám úroků 
( &gt; 150% )</t>
  </si>
  <si>
    <t>CELKOVÉ PŘÍJMY k 31.12.</t>
  </si>
  <si>
    <t>Průměr příjmů za poslední 4 roky</t>
  </si>
  <si>
    <t>DLUH k 31.12.</t>
  </si>
  <si>
    <t>PODÍL DLUHU K PRŮMĚRU PŘÍJMŮ</t>
  </si>
  <si>
    <t>Obsah:</t>
  </si>
  <si>
    <t>str.</t>
  </si>
  <si>
    <t>v mil. Kč</t>
  </si>
  <si>
    <t>Bankovní poplatky za vedení účtů a provedené bankovní operace u peněžních ústavů, které plynou z uzavřených smluv na dobu neurčitou a všeobecných platebních podmínek.</t>
  </si>
  <si>
    <t>RUČITELSKÉ ZÁVAZKY CELKEM</t>
  </si>
  <si>
    <t>Výstavba výjezdového stanoviště v Novém Jičíně</t>
  </si>
  <si>
    <t xml:space="preserve">Přehled závazků kraje u akcí reprodukce majetku kraje </t>
  </si>
  <si>
    <t>Přehled ostatních dlouhodobých závazků kraje</t>
  </si>
  <si>
    <t xml:space="preserve">PŘEHLED ZÁVAZKŮ KRAJE U AKCÍ SPOLUFINANCOVANÝCH Z EVROPSKÝCH FINANČNÍCH ZDROJŮ </t>
  </si>
  <si>
    <t>Přehled výdajů na zajištění udržitelnosti akcí spolufinancovaných z evropských finančních zdrojů</t>
  </si>
  <si>
    <t xml:space="preserve">Ukazatele zadluženosti </t>
  </si>
  <si>
    <t xml:space="preserve">PŘEHLED ZÁVAZKŮ KRAJE U AKCÍ REPRODUKCE MAJETKU KRAJE </t>
  </si>
  <si>
    <t xml:space="preserve">Přehled závazků kraje u akcí spolufinancovaných z evropských finančních zdrojů </t>
  </si>
  <si>
    <t xml:space="preserve"> - dotace ze státního rozpočtu</t>
  </si>
  <si>
    <t xml:space="preserve"> - dotace od obcí a krajů</t>
  </si>
  <si>
    <t>STÁTNÍ ROZPOČET</t>
  </si>
  <si>
    <t xml:space="preserve">Ministerstvo financí - příspěvek na výkon státní správy </t>
  </si>
  <si>
    <t>Ministerstvo dopravy - příspěvek na ztrátu dopravce z provozu veřejné osobní drážní dopravy</t>
  </si>
  <si>
    <t>Olomoucký a Zlínský kraj - příspěvek na dopravní obslužnost linkovou</t>
  </si>
  <si>
    <t xml:space="preserve">DOTACE NA AKCE SPOLUFINANCOVANÉ Z EVROPSKÝCH FINANČNÍCH ZDROJŮ  </t>
  </si>
  <si>
    <t xml:space="preserve">ISO D Preventivní ochrana před vlivy prostředí </t>
  </si>
  <si>
    <t xml:space="preserve">Záchrana architektonického dědictví - neinvestice </t>
  </si>
  <si>
    <t>Zálohové platby u projektů spolufinancovaných zálohově
z evropských finančních zdrojů celkem</t>
  </si>
  <si>
    <t xml:space="preserve">Památník J. A. Komenského ve Fulneku - živé muzeum </t>
  </si>
  <si>
    <t>Rekonstrukce a výstavba Domova Březiny</t>
  </si>
  <si>
    <t>Moderní metody pěstování rostlin</t>
  </si>
  <si>
    <t>Podpora technických a řemeslných oborů v MSK</t>
  </si>
  <si>
    <t>Přírodní vědy v technických oborech</t>
  </si>
  <si>
    <t>Revitalizace EVL Děhylovský potok - Štěpán</t>
  </si>
  <si>
    <t>Revitalizace přírodní památky Stará řeka</t>
  </si>
  <si>
    <t>Novostavba objektu depozitáře (Muzeum v Bruntále, příspěvková organizace)</t>
  </si>
  <si>
    <t>Rekonstrukce budovy na ulici Praskova čp. 411 v Opavě (Základní škola, Opava, Havlíčkova 1, příspěvková organizace)</t>
  </si>
  <si>
    <t>Rekonstrukce objektů Polského gymnázia (Polské gymnázium - Polskie Gimnazjum im. Juliusza Słowackiego, Český Těšín, příspěvková organizace)</t>
  </si>
  <si>
    <t>Rekonstrukce objektu SŠ a domova mládeže (Střední škola společného stravování, Ostrava-Hrabůvka, příspěvková organizace)</t>
  </si>
  <si>
    <t>Členský příspěvek Asociaci krajů České republiky</t>
  </si>
  <si>
    <t>Zajištění služeb souvisejících s provozem a činností KÚ</t>
  </si>
  <si>
    <t>Závazek kraje vyplývající z dodavatelských smluv uzavřených krajem na dobu neurčitou. Jedná se o smlouvy na technickou a zákaznickou podporu (maintenance), na aktualizace a obnovu dat, služby k IT systémům a softwarové zpracování výstupů IT, apod. v rámci činnosti krajského úřadu.</t>
  </si>
  <si>
    <t>Pronájem pozemků</t>
  </si>
  <si>
    <t xml:space="preserve">Vypořádání zůstatkové hodnoty technického zhodnocení majetku provedené na vlastní náklady Letiště Ostrava, a. s. </t>
  </si>
  <si>
    <t>Smlouva o poskytnutí finančního příspěvku na zajištění dopravní obslužnosti území Moravskoslezského kraje městskou hromadnou dopravou - Obec Horní Bludovice</t>
  </si>
  <si>
    <t>Smlouva o poskytnutí finančního příspěvku na zajištění dopravní obslužnosti území Moravskoslezského kraje městskou hromadnou dopravou - Město Šenov</t>
  </si>
  <si>
    <t>Smlouva o poskytnutí finančního příspěvku na zajištění dopravní obslužnosti území Moravskoslezského kraje městskou hromadnou dopravou - Statutární město Frýdek-Místek</t>
  </si>
  <si>
    <t>Smlouva o poskytnutí finančního příspěvku na zajištění dopravní obslužnosti území Moravskoslezského kraje městskou hromadnou dopravou - Statutární město Opava</t>
  </si>
  <si>
    <t>Smlouva o poskytnutí finančního příspěvku na zajištění dopravní obslužnosti území Moravskoslezského kraje městskou hromadnou dopravou - Statutární město Ostrava</t>
  </si>
  <si>
    <t>Smlouva o finanční spolupráci ve veřejné linkové dopravě mezi Moravskoslezským krajem a Zlínským krajem</t>
  </si>
  <si>
    <t>Zajištění dopravní obslužnosti linkovou dopravou - oblast Frýdecko-Místecko</t>
  </si>
  <si>
    <t xml:space="preserve">Zajištění činnosti krizového štábu </t>
  </si>
  <si>
    <t>Členství Moravskoslezského kraje v zájmovém sdružení právnických osob Evropská kulturní stezka sv. Cyrila a Metoděje na dobu neurčitou schválilo zastupitelstvo kraje usnesením č. 12/1085 ze dne 11.12.2014. Závazek Moravskoslezského kraje byl schválen usnesením zastupitelstva kraje č. 6/520 ze dne 14.12.2017.</t>
  </si>
  <si>
    <t>Závazek Moravskoslezského kraje byl schválen usnesením zastupitelstva kraje č. 4/245 ze dne 15. 6. 2017, realizuje statutární město Ostrava, předpokládané náklady 1.450 mil. Kč.</t>
  </si>
  <si>
    <t>Technická údržba, podpora a služby k software v odvětví zdravotnictví</t>
  </si>
  <si>
    <r>
      <t>Členství Moravskoslezského kraje v zájmovém sdružení  je</t>
    </r>
    <r>
      <rPr>
        <b/>
        <sz val="8"/>
        <rFont val="Tahoma"/>
        <family val="2"/>
        <charset val="238"/>
      </rPr>
      <t xml:space="preserve"> </t>
    </r>
    <r>
      <rPr>
        <sz val="8"/>
        <rFont val="Tahoma"/>
        <family val="2"/>
        <charset val="238"/>
      </rPr>
      <t>na dobu neurčitou schválilo zastupitelstvo kraje usnesením č. 3/259 ze dne 21.3.2013. Závazek Moravskoslezského kraje byl schválen usnesením zastupitelstva kraje č. 6/520 ze dne 14.12.2017.</t>
    </r>
  </si>
  <si>
    <r>
      <t>2022</t>
    </r>
    <r>
      <rPr>
        <b/>
        <vertAlign val="superscript"/>
        <sz val="10"/>
        <rFont val="Tahoma"/>
        <family val="2"/>
        <charset val="238"/>
      </rPr>
      <t xml:space="preserve"> 1)</t>
    </r>
  </si>
  <si>
    <t xml:space="preserve"> v mil. Kč</t>
  </si>
  <si>
    <t>Obce MSK - příspěvek na dopravní obslužnost linkovou</t>
  </si>
  <si>
    <t>Zateplení a stavební úpravy správní budovy, pavilonu E a F Domova Březiny</t>
  </si>
  <si>
    <t>Výhled 2023</t>
  </si>
  <si>
    <t xml:space="preserve"> - splátky jistin půjčených prostředků od obcí v rámci Jessica II</t>
  </si>
  <si>
    <t>OP VVV – PO3 neinvestice - individuální projekty škol</t>
  </si>
  <si>
    <t>MINISTERSTVO PRO MÍSTNÍ ROZVOJ</t>
  </si>
  <si>
    <t>IROP – Integrovaný regionální OP – program č. 117030 - individuální projekty nemocnic</t>
  </si>
  <si>
    <t>IROP – Integrovaný regionální OP – program č. 117030 - individuální projekty škol</t>
  </si>
  <si>
    <t>Zlínský kraj - příspěvek na dopravní obslužnost drážní</t>
  </si>
  <si>
    <t>2023</t>
  </si>
  <si>
    <t>Vybudování dílen pro praktické vyučování (Střední odborná škola, Frýdek-Místek, příspěvková organizace)</t>
  </si>
  <si>
    <t>Vstřícný a kompetentní KÚ MSK</t>
  </si>
  <si>
    <t>Zastupitelstvo kraje rozhodlo o profinancování a kofinancování projektu usnesením č. 12/1433 ze dne 13.6.2019. Projekt je financován formou záloh.</t>
  </si>
  <si>
    <t>Zámek Nová Horka - Muzeum pro veřejnost II.</t>
  </si>
  <si>
    <t>Energetické úspory v ZŠ Čkalovova</t>
  </si>
  <si>
    <t>Energetické úspory v ZUŠ L. Janáčka Havířov</t>
  </si>
  <si>
    <t>Energetické úspory v ZUŠ Klimkovice</t>
  </si>
  <si>
    <t>Kotlíkové dotace v Moravskoslezském kraji - 3. grantové schéma</t>
  </si>
  <si>
    <t/>
  </si>
  <si>
    <t>2017 - 2022</t>
  </si>
  <si>
    <t>2015 - 2020</t>
  </si>
  <si>
    <t>Zlepšenie dostupnosti ku kultúrnym pamiatkam na slovenskej a českej strane</t>
  </si>
  <si>
    <t>Modernizace škol a školských poradenských zařízení v rámci výzvy č. 86</t>
  </si>
  <si>
    <t>2019 - 2021</t>
  </si>
  <si>
    <t>2018 - 2023</t>
  </si>
  <si>
    <t>2017 - 2023</t>
  </si>
  <si>
    <t>Subjekt (IČO)</t>
  </si>
  <si>
    <t>Číslo smlouvy</t>
  </si>
  <si>
    <t>0005</t>
  </si>
  <si>
    <t>0004, 0005</t>
  </si>
  <si>
    <t>01547/2006/KŘ</t>
  </si>
  <si>
    <t>ČNB, Česká spořitelna, J &amp; T Banka, Komerční banka, Oberbank AG, Raiffeisenbank, Sberbank CZ, UniCredit Bank</t>
  </si>
  <si>
    <t>Evropská investiční banka</t>
  </si>
  <si>
    <t>02432/2010/FIN</t>
  </si>
  <si>
    <t>O uzavření smlouvy o financování projektu "Moravia-Silesia Regional Infra II (CZ)" ve výši 2.000 mil. Kč,  rozhodlo zastupitelstvo kraje svým usnesením č. 15/1270 ze dne 10.11.2010. Novou smlouvou o úvěru s UniCredit Bank Czech Republic and Slovakia, a. s. došlo ke splacení podstatné části jistiny úvěru od EIB (předčasné splacení 2., 3. a 4. tranše) ve výši 1.178 mil. Kč a rozpočet kraje dále počítá s pravidelnou splátkou zbývajících 2 tranší (1. a 5. tranše) ve výši 76,7 mil. Kč. Závazek trvá do roku 2025.</t>
  </si>
  <si>
    <t>UniCredit Bank Czech Republic and Slovakia, a.s. (64948242)</t>
  </si>
  <si>
    <t>08462/2018/FIN</t>
  </si>
  <si>
    <t>02137/2019/FIN</t>
  </si>
  <si>
    <t>O uzavření smlouvy o úvěru s UniCredit Bank Czech Republic and Slovakia, a.s. ve výši 1.009.700 tis. Kč rozhodlo zastupitelstvo kraje svým usnesením č. 12/1411 ze dne 13.6.2019. Předmětem úvěrové smlouvy je refinancování vybraných tranší (2., 3. a 4. tranše) úvěrového rámce od EIB, kdy cílem předčasného splacení je snížení úrokových nákladů placených krajem. Nový úvěr od UniCredit Bank bude splácen v letech 2020 – 2025.</t>
  </si>
  <si>
    <t>Zajištění dopravní obslužnosti v Moravskoslezském kraji veřejnou drážní osobní dopravou na vybraných traťových linkách a úsecích v Moravskoslezském kraji, od prosince 2019 do prosince 2025 - 2. Provozní soubor</t>
  </si>
  <si>
    <t>00607/2019/DSH</t>
  </si>
  <si>
    <t>Zajištění dopravní obslužnosti v Moravskoslezském kraji veřejnou drážní osobní dopravou vybraných vlaků na lince S6 Ostrava hl. n. – Frýdek-Místek – Frenštát pod Radhoštěm město na trati 323 Ostrava – Valašské Meziříčí od prosince roku 2019 do prosince roku 2023 - 1. Provozní soubor</t>
  </si>
  <si>
    <t>07698/2018/DSH</t>
  </si>
  <si>
    <t>02118/2006/DSH</t>
  </si>
  <si>
    <t>Zajištění dopravní obslužnosti v Moravskoslezském kraji veřejnou drážní osobní dopravou na části tratě 270 a části tratě 320 bez provozu vozidel z ROP v Moravskoslezském kraji, od prosince 2019 do prosince 2025 - 3. Provozní soubor</t>
  </si>
  <si>
    <t>02372/2019/DSH</t>
  </si>
  <si>
    <t>02128/2019/DSH</t>
  </si>
  <si>
    <t>02435/2019/DSH</t>
  </si>
  <si>
    <t xml:space="preserve">Provozování železniční dráhy </t>
  </si>
  <si>
    <t>Správa železniční dopravní cesty, státní organizace (70994234)</t>
  </si>
  <si>
    <t>00530/2014/KŘ</t>
  </si>
  <si>
    <t xml:space="preserve">Závazek Moravskoslezského kraje byl schválen usnesením zastupitelstva kraje č. 8/684 ze dne 27.2.2014. Jedná se o smlouvu na dobu neurčitou. </t>
  </si>
  <si>
    <t>0671/2004/POR</t>
  </si>
  <si>
    <t xml:space="preserve">Vypořádání zůstatkové hodnoty technického zhodnocení majetku realizovaného Letištěm Ostrava, a.s.,  z vlastních zdrojů se souhlasem Moravskoslezského kraje v případě realizace majetku. Vyčíslený závazek bude každoročně ponížen o hodnotu odpisů. </t>
  </si>
  <si>
    <t xml:space="preserve">Zajištění provozu leteckého spojení Ostrava – Varšava </t>
  </si>
  <si>
    <t>ČSAD Vsetín, a.s. (45192120)</t>
  </si>
  <si>
    <t>02071/2015/DSH</t>
  </si>
  <si>
    <t>ČSAD Havířov, a.s. (45192081)</t>
  </si>
  <si>
    <t>00865/2016/DSH</t>
  </si>
  <si>
    <t>03415/2017/DSH</t>
  </si>
  <si>
    <t>03411/2017/DSH</t>
  </si>
  <si>
    <t>ČSAD Frýdek-Místek, a.s. (45192073)</t>
  </si>
  <si>
    <t>06336/2018/DSH</t>
  </si>
  <si>
    <t>06337/2018/DSH</t>
  </si>
  <si>
    <t>06335/2018/DSH</t>
  </si>
  <si>
    <t>Transdev Morava s.r.o. (06738346)</t>
  </si>
  <si>
    <t>07928/2018/DSH</t>
  </si>
  <si>
    <t>07173/2018/DSH</t>
  </si>
  <si>
    <t>07174/2018/DSH</t>
  </si>
  <si>
    <t>06626/2018/DSH</t>
  </si>
  <si>
    <t>06334/2018/DSH</t>
  </si>
  <si>
    <t>06279/2018/DSH</t>
  </si>
  <si>
    <t>07172/2018/DSH</t>
  </si>
  <si>
    <t>06227/2019/DSH</t>
  </si>
  <si>
    <t>Obec Horní Bludovice (00296686)</t>
  </si>
  <si>
    <t>07600/2018/DSH</t>
  </si>
  <si>
    <t>07603/2018/DSH</t>
  </si>
  <si>
    <t>Statutární město Frýdek-Místek (00296643)</t>
  </si>
  <si>
    <t>08209/2018/DSH</t>
  </si>
  <si>
    <t>07602/2018/DSH</t>
  </si>
  <si>
    <t>07604/2018/DSH</t>
  </si>
  <si>
    <t>00698/2017/DSH</t>
  </si>
  <si>
    <t>05491/2016/DSH</t>
  </si>
  <si>
    <t>Komplexní zajištění služby inteligentního parkovacího systému v okolí KÚ</t>
  </si>
  <si>
    <t>02108/2019/KŘ</t>
  </si>
  <si>
    <t>0122</t>
  </si>
  <si>
    <t>02380/2011/KH</t>
  </si>
  <si>
    <t>Příspěvek na zabezpečení úkolů jednotek požární ochrany v rámci veřejné služby</t>
  </si>
  <si>
    <t xml:space="preserve">Závazek vyplývající ze Smlouvy o závazku veřejné služby a vyrovnávací platbě za jeho výkon uzavřené s Letištěm Ostrava, a.s. Závazek Moravskoslezského kraje byl schválen usnesením zastupitelstva kraje č. 11/1201 ze dne 13. 3. 2019. </t>
  </si>
  <si>
    <t>Členství Moravskoslezského kraje v zájmovém sdružení na dobu neurčitou schválilo zastupitelstvo kraje usnesením č. 18/1535 ze dne 23.3.2011. Závazek Moravskoslezského kraje byl schválen usnesením zastupitelstva kraje č. 6/520 ze dne 14.12.2017.</t>
  </si>
  <si>
    <t xml:space="preserve">Členský příspěvek v zájmové sdružení Národní síť zdravých měst České republiky </t>
  </si>
  <si>
    <t>Evropské seskupení pro územní spolupráci TRITIA</t>
  </si>
  <si>
    <t>Členství na dobu neurčitou schválilo zastupitelstvo kraje usnesením č. 11/946 ze dne 21.4.2010. Nové stanovy a zmocnění hejtmana kraje jako člena valné hromady k hlasování pro navýšení členského příspěvku na 32 tis. EUR včetně závazku byly schváleny usnesením zastupitelstva kraje č. 6/520 ze dne 14.12.2017.</t>
  </si>
  <si>
    <t>Služby Moravskoslezského paktu zaměstnanosti, z.s.</t>
  </si>
  <si>
    <t>Členství Moravskoslezského kraje v zájmovém sdružení na dobu neurčitou schválilo zastupitelstvo kraje usnesením č. 10/1116 ze dne 13.12.2018.</t>
  </si>
  <si>
    <t xml:space="preserve">obce  </t>
  </si>
  <si>
    <t>více smluv</t>
  </si>
  <si>
    <t>Program na podporu přípravy projektové dokumentace 2019</t>
  </si>
  <si>
    <t>Závazek byl schválen usnesením zastupitelstva kraje č. 16/1673 ze dne 25.9.2015 v celkové výši 5.645 tis. Kč. Tento závazek byl upraven usnesením zastupitelstva kraje č. 6/520 ze dne 14.12.2017. Dále zastupitelstvo kraje schválilo závazek dofinancovat náklady spojené s provozem restaurátorské dílny VŠB-TU Ostrava, usnesení č. 9/996 ze dne 13.9.2018.</t>
  </si>
  <si>
    <t>upravovatelé LBT</t>
  </si>
  <si>
    <t>spolky, obecně prospěšné společnosti a obchodní společnost</t>
  </si>
  <si>
    <t>Nemocnice Nový Jičín a.s. (25886207)</t>
  </si>
  <si>
    <t>02262/2011/ZDR</t>
  </si>
  <si>
    <t>Závazek Moravskoslezského kraje byl schválen usnesením zastupitelstva kraje č. 16/1584 ze dne 25.9.2015. K datu řádného ukončení smlouvy o nájmu podniku k 31.12.2031 bude závazek ve výši 9,8 mil. Kč</t>
  </si>
  <si>
    <t>Smlouva o zajištění činnosti nezávislých odborných komisí a o úhradě nákladů spojených s jejich činností</t>
  </si>
  <si>
    <t>02135/2013/ZDR</t>
  </si>
  <si>
    <t>Smlouva na dobu neurčitou.</t>
  </si>
  <si>
    <t>0516</t>
  </si>
  <si>
    <t>03554/2018/ZDR</t>
  </si>
  <si>
    <t xml:space="preserve">Fyzické osoby, právnické osoby, obce </t>
  </si>
  <si>
    <t>ODVĚTVÍ ÚZEMNÍHO PLÁNOVÁNÍ A STAVEBNÍHO ŘÁDU:</t>
  </si>
  <si>
    <t>2024</t>
  </si>
  <si>
    <t>VaK Bruntál, a.s.                                       (47675861)</t>
  </si>
  <si>
    <t xml:space="preserve">V souvislosti s žádostí společnosti VaK Bruntál, a. s. a na základě usnesením č. 5/277 ze dne 17.6.2009 rozhodlo zastupitelstvo kraje o převzetí ručitelského závazku za všechny dluhy obchodní společnosti VaK Bruntál a. s., a vydání prohlášení ručitele ve smyslu § 546 zákona č. 40/1964 Sb., občanský zákoník, ve znění pozdějších předpisů. Moravskoslezský kraj převzal ručení s ohledem na ust. § 143 odst. 4 insolvenčního zákona, když takový krok vyššího územního samosprávného celku je zákonným důvodem pro zamítnutí insolvenčního návrhu podaného věřitelem. Ve věci zajištění ručitelského závazku Moravskoslezského kraje je uzavřena smlouva o budoucí smlouvě zástavní se společností VaK Bruntál, a. s. Zachování majetkové účasti Moravskoslezského kraje ve společnosti VaK Bruntál, a. s., a ručitelského závazku je účelné až do doby dořešení sporů týkajících se údajných pohledávek společnosti FOCUS METAL, s.r.o., ke kterému probíhá soudní řízení. Ručitelský závazek je aktualizován pololetně podle údajů z účetnictví společnosti VaK Bruntál, a. s. </t>
  </si>
  <si>
    <r>
      <t xml:space="preserve">UCB
</t>
    </r>
    <r>
      <rPr>
        <sz val="10"/>
        <rFont val="Tahoma"/>
        <family val="2"/>
        <charset val="238"/>
      </rPr>
      <t xml:space="preserve">(smlouva o úvěru 
</t>
    </r>
    <r>
      <rPr>
        <b/>
        <sz val="10"/>
        <rFont val="Tahoma"/>
        <family val="2"/>
        <charset val="238"/>
      </rPr>
      <t>ve výši 1,0 mld. Kč</t>
    </r>
    <r>
      <rPr>
        <sz val="10"/>
        <rFont val="Tahoma"/>
        <family val="2"/>
        <charset val="238"/>
      </rPr>
      <t>)</t>
    </r>
  </si>
  <si>
    <r>
      <t>2023</t>
    </r>
    <r>
      <rPr>
        <b/>
        <vertAlign val="superscript"/>
        <sz val="10"/>
        <rFont val="Tahoma"/>
        <family val="2"/>
        <charset val="238"/>
      </rPr>
      <t xml:space="preserve"> 1)</t>
    </r>
  </si>
  <si>
    <t>Ukazatel zadluženosti dle EIB</t>
  </si>
  <si>
    <t>Období realizace
v letech</t>
  </si>
  <si>
    <t>Podíl MSK  (pouze způsobilé výdaje)</t>
  </si>
  <si>
    <r>
      <t xml:space="preserve">EIB
</t>
    </r>
    <r>
      <rPr>
        <sz val="10"/>
        <rFont val="Tahoma"/>
        <family val="2"/>
        <charset val="238"/>
      </rPr>
      <t xml:space="preserve">(smlouva z r. 2010 na poskytnutí úvěrového rámce </t>
    </r>
    <r>
      <rPr>
        <b/>
        <sz val="10"/>
        <rFont val="Tahoma"/>
        <family val="2"/>
        <charset val="238"/>
      </rPr>
      <t xml:space="preserve">
ve výši 2 mld. Kč</t>
    </r>
    <r>
      <rPr>
        <sz val="10"/>
        <rFont val="Tahoma"/>
        <family val="2"/>
        <charset val="238"/>
      </rPr>
      <t>)</t>
    </r>
  </si>
  <si>
    <r>
      <t xml:space="preserve">UCB II
</t>
    </r>
    <r>
      <rPr>
        <sz val="10"/>
        <rFont val="Tahoma"/>
        <family val="2"/>
        <charset val="238"/>
      </rPr>
      <t xml:space="preserve">(smlouva o úvěru 
</t>
    </r>
    <r>
      <rPr>
        <b/>
        <sz val="10"/>
        <rFont val="Tahoma"/>
        <family val="2"/>
        <charset val="238"/>
      </rPr>
      <t>ve výši 1,0097 mld. Kč</t>
    </r>
    <r>
      <rPr>
        <sz val="10"/>
        <rFont val="Tahoma"/>
        <family val="2"/>
        <charset val="238"/>
      </rPr>
      <t>) - Úvěr na refinancovaní 3 vybraných úvěrových tranší načerpaných od EIB</t>
    </r>
  </si>
  <si>
    <t>2018</t>
  </si>
  <si>
    <t>2025</t>
  </si>
  <si>
    <t>Geoportál MSK - část dopravní infrastruktura</t>
  </si>
  <si>
    <t>RESOLVE – Sustainable mobility and the transition to a low-carbon retailing economy – RESOLVE - Udržitelná mobilita a přechod k nízkouhlíkové ekonomice služeb (obchodu)</t>
  </si>
  <si>
    <t>Modernizace silnice II/473 Šenov - Frýdek-Místek</t>
  </si>
  <si>
    <t>Rozvoj architektury ICT Moravskoslezského kraje</t>
  </si>
  <si>
    <t>Realizace bezpečnostních opatření podle zákona o kybernetické bezpečnosti</t>
  </si>
  <si>
    <t>NKP Zámek Bruntál - Revitalizace objektu „saly terreny</t>
  </si>
  <si>
    <t>Revitalizace zámku ve Frýdku včetně obnovy expozice</t>
  </si>
  <si>
    <t>Na bicykli k susedom</t>
  </si>
  <si>
    <t>-</t>
  </si>
  <si>
    <t>Efektivní naplňování střednědobého plánu v podmínkách MSK</t>
  </si>
  <si>
    <t xml:space="preserve">Odborné sociální poradenství ve Frýdku-Místku </t>
  </si>
  <si>
    <t>Nákup bytů pro chráněné bydlení</t>
  </si>
  <si>
    <t>Supporting attractivness of health and social care professions in regions</t>
  </si>
  <si>
    <t>Supporting mental health of young people in the era of coronavirus</t>
  </si>
  <si>
    <t>Elektrolaboratoře</t>
  </si>
  <si>
    <t>Krajský akční plán rozvoje vzdělávání Moravskoslezského kraje III</t>
  </si>
  <si>
    <t>Laboratoře technických měření</t>
  </si>
  <si>
    <t>Modernizace výuky informačních technologií II</t>
  </si>
  <si>
    <t>Modernizace výuky přírodovědných předmětů I</t>
  </si>
  <si>
    <t>Modernizace výuky přírodovědných předmětů II (SVL)</t>
  </si>
  <si>
    <t>Modernizace výuky svařování</t>
  </si>
  <si>
    <t>Odborné, kariérové a polytechnické vzdělávání v MSK II</t>
  </si>
  <si>
    <t>3464</t>
  </si>
  <si>
    <t>Podpora výuky CNC obrábění</t>
  </si>
  <si>
    <t>Specializované laboratoře na SPŠ chemické akad. Heyrovského v Ostravě</t>
  </si>
  <si>
    <t>Výuka pro Průmysl 4.0</t>
  </si>
  <si>
    <t>Výuka pro Průmysl 4.0 II</t>
  </si>
  <si>
    <t xml:space="preserve">Laboratoře virtuální reality </t>
  </si>
  <si>
    <t>Podpora jazykového vzdělávání v SŠ MSK</t>
  </si>
  <si>
    <t>Podpora digitálního vzdělávání v SŠ MSK</t>
  </si>
  <si>
    <t>Budova dílen pro obor Opravář zemědělských strojů ve Střední odborné škole Bruntál</t>
  </si>
  <si>
    <t>Energetické úspory ve VOŠ zdravotnická Ostrava</t>
  </si>
  <si>
    <t>Energetické úspory - Gymnázium Havířov-Podlesí</t>
  </si>
  <si>
    <t>Energetické úspory - Gymnázium Ostrava-Zábřeh (Volgogradská 6a)</t>
  </si>
  <si>
    <t>Energetické úspory - Matiční gymnázium Ostrava</t>
  </si>
  <si>
    <t>Energetické úspory - Sportovní Gymnázium Dany a Emila Zátopkových, Ostrava</t>
  </si>
  <si>
    <t>Systém pomoci na vyžádání</t>
  </si>
  <si>
    <t>Vybavení vzdělávacího střediska Zdravotnické záchranné služby Moravskoslezského kraje, p.o.</t>
  </si>
  <si>
    <t>Elektronizace procesů jako podpora sdílení dat a komunikace ve zdravotnictví a zároveň zvýšení bezpečí a kvality poskytované péče</t>
  </si>
  <si>
    <t>Vozidla a technika proti covidu</t>
  </si>
  <si>
    <t>Implementace soustavy Natura 2000 v Moravskoslezském kraji, 2. vlna</t>
  </si>
  <si>
    <t>IP LIFE for Coal Mining Landscape Adaptation</t>
  </si>
  <si>
    <t>River Continuum</t>
  </si>
  <si>
    <t>Krajský akční plán pro oblast ochrany ovzduší</t>
  </si>
  <si>
    <t>Digitální technická mapa Moravskoslezského kraje</t>
  </si>
  <si>
    <t>po r. 2025</t>
  </si>
  <si>
    <t>3392</t>
  </si>
  <si>
    <t>3255</t>
  </si>
  <si>
    <t>3303</t>
  </si>
  <si>
    <t>3399</t>
  </si>
  <si>
    <t>3247</t>
  </si>
  <si>
    <t>3267</t>
  </si>
  <si>
    <t>3304</t>
  </si>
  <si>
    <t>3305</t>
  </si>
  <si>
    <t>3233</t>
  </si>
  <si>
    <t>3236</t>
  </si>
  <si>
    <t>3234</t>
  </si>
  <si>
    <t>3277</t>
  </si>
  <si>
    <t>3333</t>
  </si>
  <si>
    <t>3335</t>
  </si>
  <si>
    <t>3371</t>
  </si>
  <si>
    <t>3372</t>
  </si>
  <si>
    <t>3437</t>
  </si>
  <si>
    <t>3316</t>
  </si>
  <si>
    <t>3423</t>
  </si>
  <si>
    <t>3285</t>
  </si>
  <si>
    <t>3413</t>
  </si>
  <si>
    <t>3414</t>
  </si>
  <si>
    <t>3387</t>
  </si>
  <si>
    <t>3287</t>
  </si>
  <si>
    <t>3386</t>
  </si>
  <si>
    <t>3289</t>
  </si>
  <si>
    <t>3391</t>
  </si>
  <si>
    <t>3330</t>
  </si>
  <si>
    <t>3292</t>
  </si>
  <si>
    <t>3293</t>
  </si>
  <si>
    <t>3301</t>
  </si>
  <si>
    <t>3334</t>
  </si>
  <si>
    <t>3244</t>
  </si>
  <si>
    <t>3294</t>
  </si>
  <si>
    <t>3377</t>
  </si>
  <si>
    <t>3378</t>
  </si>
  <si>
    <t>3468</t>
  </si>
  <si>
    <t>2016 - 2019</t>
  </si>
  <si>
    <t>2016 - 2021</t>
  </si>
  <si>
    <t>2018 - 2022</t>
  </si>
  <si>
    <t>2016 - 2017</t>
  </si>
  <si>
    <t>2016 - 2018</t>
  </si>
  <si>
    <t>2017 - 2018</t>
  </si>
  <si>
    <t>2021 - 2023</t>
  </si>
  <si>
    <t>2019 - 2022</t>
  </si>
  <si>
    <t>2017 - 2019</t>
  </si>
  <si>
    <t>2017- 2024</t>
  </si>
  <si>
    <t>2019 - 2023</t>
  </si>
  <si>
    <t>2016 - 2023</t>
  </si>
  <si>
    <t>Asociace krajů ČR
(70933146)</t>
  </si>
  <si>
    <t>VÍTKOVICE IT SOLUTIONS
 a.s. 
 (28606582)</t>
  </si>
  <si>
    <t>06585/2020/INF</t>
  </si>
  <si>
    <t>07785/2020/IM, 07781/2020/IM, 07782/2020/IM, 07784/2020/IM, 00308/2021/IM</t>
  </si>
  <si>
    <t xml:space="preserve">Závazek Moravskoslezského kraje byl schválen usnesením zastupitelstva kraje č. 16/1926 ze dne 4. 6.2020 ve výši 260 mil. Kč na období od 1.7.2020-30.6.2026. S ohledem na vysoutěženou cenu byl usnesením zastupitelstva č. 17/2063 ze dne 3.9.2020 navýšen na částku 295 mil. Kč. </t>
  </si>
  <si>
    <r>
      <t>Pronájem pozemků vyplývající z uzavřených smluv (01329/2012/IM, 01471/2011/IM, 02465/2013/IM, 03511/2016/IM,</t>
    </r>
    <r>
      <rPr>
        <b/>
        <sz val="8"/>
        <rFont val="Tahoma"/>
        <family val="2"/>
        <charset val="238"/>
      </rPr>
      <t xml:space="preserve"> </t>
    </r>
    <r>
      <rPr>
        <sz val="8"/>
        <rFont val="Tahoma"/>
        <family val="2"/>
        <charset val="238"/>
      </rPr>
      <t xml:space="preserve">08063/2018/IM) a pronájem nebytových prostor pro příspěvkovou organizaci Moravskoslezské energetické centrum dle nájemní smlouvy č. 07969/2020/IM. Jedná se o smlouvy na dobu určitou i neurčitou. </t>
    </r>
  </si>
  <si>
    <t>Ostatní výdaje související s nakládáním s majetkem</t>
  </si>
  <si>
    <t>Závazek na zpracování ratingu Moravskoslezského kraje vyplývá z uzavřených smluv s EIB na základě usnesení zastupitelstva č. 5/209 ze dne 23.6.2005 a č. 15/1270 ze dne 10.11.2010. Závazek trvá do roku 2025. O uzavření smlouvy s Moody´s rozhodla rada kraje usnesením č. 80/2952 ze dne 2.8.2006, smlouva sjednána na dobu neurčitou. Ve výhledu je počítáno s navýšením o inflace.</t>
  </si>
  <si>
    <t>Výdaje spojené s projektem Finanční zdraví obcí</t>
  </si>
  <si>
    <t>Slezská univerzita v Opavě
(47813059)</t>
  </si>
  <si>
    <t>00093/2021/FIN</t>
  </si>
  <si>
    <t>V rámci projektu (navazuje na projekt dle smlouvy č. 02027/2017/FIN) "Vytvoření metodiky a nástrojů sledování finančního zdraví obcí" navazujeme na akci, která dále pokračuje jako udržování funkčnosti aplikace. Jde o úplatné poskytování servisních úkonů Slezskou univerzitou v Opavě, které jsou nezbytné pro řádnou funkci webové aplikace. Tato aplikace bude provozována na serveru Slezské univerzity v Opavě, Obchodně podnikatelské fakulty v Karviné, kdy bude zajištěna dostupnost webové aplikace, servisní činnost a její správná funkčnost, včetně každoroční aktualizace dat za všechny municipality Moravskoslezského kraje až do roku 2023.</t>
  </si>
  <si>
    <t xml:space="preserve">O uzavření smlouvy o poskytnutí úvěrového rámce mezi UniCredit Bank Czech Republic and Slovakia, a.s. ve výši 1.000 mil. Kč rozhodlo zastupitelstvo kraje svým usnesením č. 10/1084 ze dne 13.12.2018 </t>
  </si>
  <si>
    <t>UniCredit Bank Czech Republic and Slovakia, a.s.
(64948242)</t>
  </si>
  <si>
    <t>08357/2020/FIN</t>
  </si>
  <si>
    <t>Zastupitelstvo kraje usnesením č. 2/20 ze dne 17. 12. 2020 rozhodlo o uzavření smlouvy o úvěru s Českou spořitelnou, a.s. ve výši 3 mld. Kč s úrokovou sazbou 6měsíční PRIBOR se zápornou odchylkou. Předmětem úvěrové smlouvy je financování investičních akcí realizovaných krajem a jeho příspěvkovými organizacemi v letech 2021 – 2024. Úvěr bude splácen v letech 2026 - 2035.</t>
  </si>
  <si>
    <t>Servisní podpora aplikačního prostředí modulu Energetického managementu</t>
  </si>
  <si>
    <t>00544/2020/KON</t>
  </si>
  <si>
    <t>Servisní podpora aplikačního prostředí modulu Energetického managementu, který je součástí informačního systému FaMa+ O uzavření smlouvy rozhodla rada kraje usnesením č. 81/7263 ze dne 17.2.2020.</t>
  </si>
  <si>
    <t>dosud neuzavřena</t>
  </si>
  <si>
    <t>ODVĚTVÍ DOPRAVY:</t>
  </si>
  <si>
    <t>Závazek Moravskoslezského kraje byl schválen usnesením zastupitelstva kraje č. 10/1068 v min. výši 64 mil. Kč ze dne 13.12.2018. Závazek trvá od prosince 2019 do prosince 2025.</t>
  </si>
  <si>
    <t>České dráhy, a.s.
(70994226)</t>
  </si>
  <si>
    <t xml:space="preserve">Závazek Moravskoslezského kraje byl v min. výši 4.400 mil. Kč schválen usnesením zastupitelstva kraje č. 8/834 ze dne 14.6.2018. Závazek trvá od prosince 2019 do prosince 2025 na základě uzavřené Smlouvy o veřejných službách v přepravě cestujících k zajištění dopravní obslužnosti kraje veřejnou drážní osobní dopravou. </t>
  </si>
  <si>
    <t>Příprava veřejné zakázky</t>
  </si>
  <si>
    <t>Závazek Moravskoslezského kraje byl  v min. výši 441.517.328 Kč schválen usnesením zastupitelstva kraje č. 5/423 ze dne 14.9.2017 a usnesením č. 6/552 ze dne 14. 12. 2017 byl tento závazek změněn na min. výši 449.127 mil. Kč. Závazek trvá v období od prosince 2019 do prosince 2023 na základě uzavřené smlouvy.</t>
  </si>
  <si>
    <t>Zajištění dopravní obslužnosti v Moravskoslezském kraji veřejnou drážní osobní dopravou vybraných vlaků na lince S6 Ostrava hl. n. – Frýdek-Místek – Frenštát pod Radhoštěm město na trati 323 Ostrava – Valašské Meziříčí od prosince roku 2023 do prosince roku 2027 - 1. Provozní soubor</t>
  </si>
  <si>
    <t xml:space="preserve">Závazek Moravskoslezského kraje byl schválen usnesením zastupitelstva kraje č. 3/167 ze dne 17. 3. 2021 v max. výši 810 mil. Kč. Závazek bude trvat v období od prosince 2023 do prosince 2027. </t>
  </si>
  <si>
    <t>Závazek Moravskoslezského kraje byl schválen usnesením zastupitelstva kraje č. 12/1022 ze dne 11.12.2014 v min. výši 1.038.008.807 Kč. Závazek trvá od roku 2020 do roku 2025 na základě uzavřené smlouvy.</t>
  </si>
  <si>
    <t xml:space="preserve">Závazek Moravskoslezského kraje byl schválen usnesením zastupitelstva kraje č. 13/1128 ze dne 5.3.2015 v min. výši 224.028.985 Kč. Závazek trvá od roku 2020 do roku 2027 na základě uzavřené smlouvy. </t>
  </si>
  <si>
    <t>Závazek Moravskoslezského kraje byl schválen usnesením zastupitelstva kraje č. 11/1225 ze dne 13.3.2019 v min. výši 393 mil. Kč. Závazek trvá od prosince 2019 do prosince 2025 na základě uzavřené smlouvy.</t>
  </si>
  <si>
    <t>Zajištění dopravní obslužnosti v Moravskoslezském kraji veřejnou drážní osobní dopravou na trať 312 Bruntál - Malá Morávka, „Prázdninový provoz“ na území Moravskoslezského kraje od července 2019 do prosince 2025 - 6. provozní soubor</t>
  </si>
  <si>
    <t>Závazek Moravskoslezského kraje byl schválen usnesením zastupitelstva kraje č. 12/1399 ze dne 13.6.2019 v max. výši 5,5 mil. Kč. Závazek trvá od července 2019 do prosince 2025.</t>
  </si>
  <si>
    <t>08225/2020/DSH</t>
  </si>
  <si>
    <t>České dráhy, a.s.
(70994226),
Koordinátor ODIS, s.r.o. 
(64613895)</t>
  </si>
  <si>
    <t>Dopravní obslužnost - drážní doprava</t>
  </si>
  <si>
    <t>Závazek Moravskoslezského kraje byl schválen usnesením zastupitelstva kraje č. 15/1485 ze dne 25.6.2015 v min. výši 556.283.000 Kč. Finanční prostředky na zajištění financování v případě jednotlivých let tak budou nárokovány v rámci návrhu rozpočtu Moravskoslezského kraje pro jednotlivé roky, na základě schváleného usnesení zastupitelstvem kraje, avšak vždy poníženy o předpokládané ovlivňující další faktory (výše tržeb, příspěvek obcí, inflace/deflace). Zastupitelstvo kraje usnesením č. 16/1914 ze dne 4.6.2020 rozhodlo postupovat vůči dopravci ČSAD Havířov a.s. dle varianty C ve věci úpravě mezd řidičů, vyvolané změnou příslušné právní úpravy. Navýšení závazku Moravskoslezského kraje v celkové výši 28.110.704 Kč (z toho 2020: 1.756.919 Kč, 2021-2025: 26.353.785 Kč).</t>
  </si>
  <si>
    <t>Závazek Moravskoslezského kraje byl schválen usnesením zastupitelstva kraje č. 16/1564 ze dne 25.9.2015 v min. výši 894.289.000 Kč. Závazek trvá do roku 2026. Finanční prostředky na zajištění financování v případě jednotlivých let tak budou nárokovány v rámci návrhu rozpočtu Moravskoslezského kraje pro jednotlivé roky, na základě schváleného usnesení zastupitelstvem kraje, avšak vždy poníženy o předpokládané ovlivňující další faktory (výše tržeb, příspěvek obcí, inflace/deflace). Zastupitelstvo kraje usnesením č. 16/1914 ze dne 4.6.2020 rozhodlo postupovat vůči dopravci ČSAD Havířov a.s. dle varianty C ve věci úpravě mezd řidičů, vyvolané změnou příslušné právní úpravy. Navýšení závazku Moravskoslezského kraje v celkové výši 50.459.782 Kč  (z toho 2020: 2.655.778 Kč, 2021-2026: 47.804.004 Kč).</t>
  </si>
  <si>
    <t>ČSAD Karviná, a.s.
(45192090)</t>
  </si>
  <si>
    <t xml:space="preserve">Závazek Moravskoslezského kraje byl schválen usnesením zastupitelstva kraje č. 3/132 ze dne 16.3.2017 v min. výši 766.976.184 Kč. Závazek trvá do června 2028. Finanční prostředky na zajištění financování v případě jednotlivých let tak budou nárokovány v rámci návrhu rozpočtu Moravskoslezského kraje pro jednotlivé roky, na základě schváleného usnesení zastupitelstvem kraje, avšak vždy poníženy o předpokládané ovlivňující další faktory (výše tržeb, příspěvek obcí, inflace/deflace). </t>
  </si>
  <si>
    <t>Závazek Moravskoslezského kraje byl schválen usnesením zastupitelstva kraje č.  3/132 ze dne 16.3.2017 v min. výši 1.051.495.848 Kč. Závazek trvá do června 2028. Finanční prostředky na zajištění financování v případě jednotlivých let tak budou nárokovány v rámci návrhu rozpočtu Moravskoslezského kraje pro jednotlivé roky, na základě schváleného usnesení zastupitelstvem kraje, avšak vždy poníženy o předpokládané ovlivňující další faktory (výše tržeb, příspěvek obcí, inflace/deflace). Závazek bude trvat do roku 2028.</t>
  </si>
  <si>
    <t xml:space="preserve">Závazek Moravskoslezského kraje byl schválen usnesením zastupitelstva kraje č. 3/132 ze dne 16.3.2017 v min. výši 335.673.000 Kč, který byl následně změněn usnesením zastupitelstva kraje č. 6/542 ze dne 14.12.2017 na min. výši 412.490.000 Kč. Závazek trvá do roku 2028. Finanční prostředky na zajištění financování konkrétních smluv v případě jednotlivých let tak budou nárokovány v rámci návrhu rozpočtu Moravskoslezského kraje pro jednotlivé roky, na základě schváleného usnesení zastupitelstvem kraje, avšak vždy poníženy o předpokládané ovlivňující další faktory (výše tržeb, příspěvek obcí, inflace/deflace). </t>
  </si>
  <si>
    <t>ČSAD Vsetín, a.s.
(45192120)</t>
  </si>
  <si>
    <t xml:space="preserve">Závazek Moravskoslezského kraje byl schválen usnesením zastupitelstva kraje č. 3/132 ze dne 16.3.2017 v min. výši 1.825.200.000 Kč, který byl následně změněn usnesením zastupitelstva kraje č. 6/542 ze dne 14.12.2017 na min. výši 1.945.866.000 Kč. Závazek trvá do roku 2028. Finanční prostředky na zajištění financování konkrétních smluv v případě jednotlivých let tak budou nárokovány v rámci návrhu rozpočtu Moravskoslezského kraje pro jednotlivé roky, na základě schváleného usnesení zastupitelstvem kraje, avšak vždy poníženy o předpokládané ovlivňující další faktory (výše tržeb, příspěvek obcí, inflace/deflace). </t>
  </si>
  <si>
    <t>Závazek Moravskoslezského kraje byl schválen usnesením zastupitelstva kraje č. 3/132 ze dne 16.3.2017 v min. výši 1.357.200.000 Kč, který byl následně změněn usnesením zastupitelstva kraje č. 6/542 ze dne 14.12.2017 na min. výši 1.543.256.000 Kč. Závazek trvá do roku 2028. Finanční prostředky na zajištění financování konkrétních smluv v případě jednotlivých let tak budou nárokovány v rámci návrhu rozpočtu Moravskoslezského kraje pro jednotlivé roky, na základě schváleného usnesení zastupitelstvem kraje, avšak vždy poníženy o předpokládané ovlivňující další faktory (výše tržeb, příspěvek obcí, inflace/deflace). Závazek bude trvat do roku 2028.</t>
  </si>
  <si>
    <t>Závazek Moravskoslezského kraje byl schválen usnesením zastupitelstva kraje č. 4/253 ze dne 15.6.2017 v min. výši 1.076.400.000 Kč, který byl následně změněn usnesením zastupitelstva kraje č. 6/542 ze dne 14.12.2017 na min. výši 1.215.734.000 Kč.  Závazek trvá do roku 2029. Finanční prostředky na zajištění financování konkrétních smluv v případě jednotlivých let tak budou nárokovány v rámci návrhu rozpočtu Moravskoslezského kraje pro jednotlivé roky, na základě schváleného usnesení zastupitelstvem kraje, avšak vždy poníženy o předpokládané ovlivňující další faktory (výše tržeb, příspěvek obcí, inflace/deflace). Závazek bude trvat do roku 2029.</t>
  </si>
  <si>
    <t>Závazek Moravskoslezského kraje byl schválen usnesením zastupitelstva kraje č. 4/253 ze dne 15.6.2017 v min. výši 702.000.000 Kč, který byl následně změněn usnesením zastupitelstva kraje č. 6/542 ze dne 14.12.2017 na min. výši 731.120.000 Kč. Závazek trvá do roku 2029. Finanční prostředky na zajištění financování konkrétních smluv v případě jednotlivých let tak budou nárokovány v rámci návrhu rozpočtu Moravskoslezského kraje pro jednotlivé roky, na základě schváleného usnesení zastupitelstvem kraje, avšak vždy poníženy o předpokládané ovlivňující další faktory (výše tržeb, příspěvek obcí, inflace/deflace).</t>
  </si>
  <si>
    <t>Závazek Moravskoslezského kraje byl schválen usnesením zastupitelstva kraje č. 5/420 ze dne 14.9.2017 v min. výši 538.200.000 Kč, který byl následně změněn usnesením zastupitelstva kraje č. 6/542 ze dne 14.12.2017 na min. výši 568.100.000 Kč. Závazek trvá do roku 2028. Finanční prostředky na zajištění financování konkrétních smluv v případě jednotlivých let tak budou nárokovány v rámci návrhu rozpočtu Moravskoslezského kraje pro jednotlivé roky, na základě schváleného usnesení zastupitelstvem kraje, avšak vždy poníženy o předpokládané ovlivňující další faktory (výše tržeb, příspěvek obcí, inflace/deflace). Závazek bude trvat do roku 2028.</t>
  </si>
  <si>
    <t>Závazek Moravskoslezského kraje byl schválen usnesením zastupitelstva kraje č. 5/420 ze dne 14.9.2017 v min. výši 959.400.000 Kč, který byl následně změněn usnesením zastupitelstva kraje č. 6/542 ze dne 14.12.2017 na min. výši 1.012.700.000 Kč. Závazek trvá do roku 2028. Finanční prostředky na zajištění financování konkrétních smluv v případě jednotlivých let tak budou nárokovány v rámci návrhu rozpočtu Moravskoslezského kraje pro jednotlivé roky, na základě schváleného usnesení zastupitelstvem kraje, avšak vždy poníženy o předpokládané ovlivňující další faktory (výše tržeb, příspěvek obcí, inflace/deflace). Závazek bude trvat do roku 2028.</t>
  </si>
  <si>
    <t>Závazek Moravskoslezského kraje byl schválen usnesením zastupitelstva kraje č. 5/420 ze dne 14.9.2017 v min. výši 678.600.000 Kč, který byl následně změněn usnesením zastupitelstva kraje č. 6/542 ze dne 14.12.2017 na min. výši 716.300.000 Kč. Závazek trvá do roku 2028. Finanční prostředky na zajištění financování konkrétních smluv v případě jednotlivých let tak budou nárokovány v rámci návrhu rozpočtu Moravskoslezského kraje pro jednotlivé roky, na základě schváleného usnesení zastupitelstvem kraje, avšak vždy poníženy o předpokládané ovlivňující další faktory (výše tržeb, příspěvek obcí, inflace/deflace). Závazek bude trvat do roku 2028.</t>
  </si>
  <si>
    <t>Závazek Moravskoslezského kraje byl schválen usnesením zastupitelstva kraje č. 6/553 ze dne 14.12.2017 v min. výši 1.050.244.000 Kč.. Závazek trvá do roku 2029. Finanční prostředky na zajištění financování konkrétních smluv v případě jednotlivých let tak budou nárokovány v rámci návrhu rozpočtu Moravskoslezského kraje pro jednotlivé roky, na základě schváleného usnesení zastupitelstvem kraje, avšak vždy poníženy o předpokládané ovlivňující další faktory (výše tržeb, příspěvek obcí, inflace/deflace). Závazek bude trvat do roku 2029.</t>
  </si>
  <si>
    <t>ČSAD Havířov, a.s.
(45192081)</t>
  </si>
  <si>
    <r>
      <t>Závazek Moravskoslezského kraje byl schválen usnesením zastupitelstva kraje č. 4/253 ze dne 15.6.2017 (min. výše 1.123.200.000 Kč), č. 6/542 ze dne 14.12.2017 (min. výše 1.185.600.000 Kč) , který byl následně změněn usnesením zastupitelstva kraje č. 11/1228 ze dne 13.3.2019 na minimální výši 1.310.400.000 Kč.</t>
    </r>
    <r>
      <rPr>
        <b/>
        <sz val="8"/>
        <rFont val="Tahoma"/>
        <family val="2"/>
        <charset val="238"/>
      </rPr>
      <t xml:space="preserve"> </t>
    </r>
    <r>
      <rPr>
        <sz val="8"/>
        <rFont val="Tahoma"/>
        <family val="2"/>
        <charset val="238"/>
      </rPr>
      <t>Závazek trvá do roku 2030. Finanční prostředky na zajištění financování konkrétních smluv v případě jednotlivých let tak budou nárokovány v rámci návrhu rozpočtu Moravskoslezského kraje pro jednotlivé roky, na základě schváleného usnesení zastupitelstvem kraje, avšak vždy poníženy o předpokládané ovlivňující další faktory (výše tržeb, příspěvek obcí, inflace/deflace). Závazek bude trvat do roku 2030.</t>
    </r>
  </si>
  <si>
    <t>Závazek Moravskoslezského kraje byl schválen usnesením zastupitelstva kraje č. 9/966 ze dne 13.9.2018 v min výši 2.460.000 Kč. Závazek bude trvat do roku 2023.</t>
  </si>
  <si>
    <t>Město Šenov
(00297291)</t>
  </si>
  <si>
    <t>Závazek Moravskoslezského kraje byl schválen usnesením zastupitelstva kraje č. 9/966 ze dne 13.9.2018 v min. výši 615.000 Kč. Závazek bude trvat do roku 2023.</t>
  </si>
  <si>
    <t>Závazek Moravskoslezského kraje byl schválen usnesením zastupitelstva kraje č.9/966 ze dne 13.9.2018 v min. výši 202.190.000 Kč. Závazek trvá od roku 2019 do roku 2028.</t>
  </si>
  <si>
    <t>Závazek Moravskoslezského kraje byl schválen usnesením zastupitelstva kraje č. 9/966 ze dne 13.9.2018 v min. výši 19.782.500 Kč. Závazek trvá od roku 2019 do roku 2028.</t>
  </si>
  <si>
    <t>Závazek Moravskoslezského kraje byl schválen usnesením zastupitelstva kraje č. 9/966 ze dne 13.9.2018 v min. výši 106.708.686 Kč. Závazek trvá od roku 2019 do roku 2024.</t>
  </si>
  <si>
    <t>Olomoucký kraj
(60609460)</t>
  </si>
  <si>
    <t>Zastupitelstvo kraje svým usnesením č. 3/131 ze dne 16.3.2017 rozhodlo o uzavření smlouvy o finanční spolupráci ve veřejné linkové osobní dopravě mezi Moravskoslezským krajem a Olomouckým krajem. Dále usnesením zastupitelstva kraje č. 6/541 ze dne 14.12.2017 byl schválen závazek v min. výši 56 mil. Kč. Závazek trvá od 1.1.2018 do 31.12.2027.</t>
  </si>
  <si>
    <t xml:space="preserve">Zastupitelstvo kraje svým usnesením č. 21/2211 ze dne 22.9.2016 rozhodlo o uzavření smlouvy o finanční spolupráci ve veřejné linkové osobní dopravě mezi Moravskoslezským krajem a Zlínským krajem. Dále usnesením zastupitelstva kraje č. 10/1083 ze dne 13.12.2018 byl schválen závazek v min. výši 24 mil. Kč. Závazek trvá od od 9.12.2018 do 31.12.2028. </t>
  </si>
  <si>
    <t>Zajištění dopravní obslužnosti linkovou dopravou - oblast Havířovsko 1</t>
  </si>
  <si>
    <t>01347/2020/DSH</t>
  </si>
  <si>
    <t>Závazek Moravskoslezského kraje byl schválen usnesením zastupitelstva kraje č. 12/1405 ze dne 13.6.2019  v max. výši 1.947.322.000 Kč pro oblast Havířovsko 1 + Havířovsko 2. Závazek bude trvat do roku 2030. Finanční prostředky na zajištění financování konkrétní smlouvy v případě jednotlivých let tak budou nárokovány v rámci návrhu rozpočtu Moravskoslezského kraje pro jednotlivé roky, na základě schváleného usnesení zastupitelstvem kraje, avšak vždy poníženy o předpokládané ovlivňující další faktory (výše tržeb, příspěvek obcí, inflace/deflace).</t>
  </si>
  <si>
    <t>Zajištění dopravní obslužnosti linkovou dopravou - oblast Havířovsko 2</t>
  </si>
  <si>
    <t>01350/2020/DSH</t>
  </si>
  <si>
    <t>Závazek Moravskoslezského kraje byl schválen usnesením zastupitelstva kraje č. 12/1405 ze dne 13.6.2019 v max. výši 1.947.322.000 Kč pro oblast Havířovsko 1 + Havířovsko 2. Finanční prostředky na zajištění financování konkrétní smlouvy v případě jednotlivých let tak budou nárokovány v rámci návrhu rozpočtu Moravskoslezského kraje pro jednotlivé roky, na základě schváleného usnesení zastupitelstvem kraje, avšak vždy poníženy o předpokládané ovlivňující další faktory (výše tržeb, příspěvek obcí, inflace/deflace).</t>
  </si>
  <si>
    <t>Zajištění dopravní obslužnosti linkovou dopravou - oblast Havířovsko 3</t>
  </si>
  <si>
    <t>Veřejná zakázka</t>
  </si>
  <si>
    <t>dosud neuzavřeno</t>
  </si>
  <si>
    <t>Závazek Moravskoslezského kraje byl schválen usnesením zastupitelstva kraje č. 17/2041 ze dne 3.9.2020 v max. výši 1.039.486.500 Kč. Závazek bude trvat po dobu 10 let od zahájení služeb.  Finanční prostředky na zajištění financování konkrétní smlouvy v případě jednotlivých let tak budou nárokovány v rámci návrhu rozpočtu Moravskoslezského kraje pro jednotlivé roky, na základě schváleného usnesení zastupitelstvem kraje, avšak vždy poníženy o předpokládané ovlivňující další faktory (výše tržeb, příspěvek obcí, inflace/deflace).</t>
  </si>
  <si>
    <t>08455/2018/DSH/1</t>
  </si>
  <si>
    <t>Dopravní obslužnost - linková doprava</t>
  </si>
  <si>
    <t>Polskie Linie Lotnicze "LOT" S.A.</t>
  </si>
  <si>
    <t>00617/2020/DSH</t>
  </si>
  <si>
    <t>Dopravní obslužnost - letecká doprava</t>
  </si>
  <si>
    <t>Doprava - ostatní</t>
  </si>
  <si>
    <t>ODVĚTVÍ DOPRAVY  CELKEM</t>
  </si>
  <si>
    <t>ODVĚTVÍ CHYTRÉHO REGIONU:</t>
  </si>
  <si>
    <t>Moravskoslezské energetické centrum, příspěvková organizace kraje
(03103820)</t>
  </si>
  <si>
    <t>Vybudování výzkumné infrastruktury - Centra energetických a enviromentálních technologií - Explorer</t>
  </si>
  <si>
    <t>Vysoká škola báňská – Technická univerzita Ostrava (61989100)</t>
  </si>
  <si>
    <t>07116/2020/DSH</t>
  </si>
  <si>
    <t>Master IT Techologies, a.s.,     (27851931)</t>
  </si>
  <si>
    <t>ODVĚTVÍ  CHYTRÉHO REGIONU CELKEM</t>
  </si>
  <si>
    <t>0155</t>
  </si>
  <si>
    <t xml:space="preserve"> 03873/2019/KH</t>
  </si>
  <si>
    <t>Memorandum o spolupráci při přípravě a realizaci projektu "Výstavba nového koncertního sálu jako přístavba Domu kultury města Ostravy" se statutárním městem Ostrava, IČO: 00845451 a Českou republikou - Ministerstvem kultury, IČO: 00023671</t>
  </si>
  <si>
    <t>04849/2018/KPP</t>
  </si>
  <si>
    <t>Moravskoslezský pakt zaměstnanosti, z.s.
(07864507)</t>
  </si>
  <si>
    <t>Program na podporu přípravy projektové dokumentace 2021</t>
  </si>
  <si>
    <t>Dotační program Podpora vědy a výzkumu v Moravskoslezském kraji 2020</t>
  </si>
  <si>
    <t>08078/2020/RRC, 07824/2020/RRC, 08077/2020/RRC</t>
  </si>
  <si>
    <t>Usnesení zastupitelstva kraje č. 17/2094 ze dne 3.9.2020.</t>
  </si>
  <si>
    <t>více subjektů</t>
  </si>
  <si>
    <t>Evropská kulturní stezka sv. Cyrila a Metoděje
(02057531)</t>
  </si>
  <si>
    <t>Statutární město Ostrava
(00845451),
ČSAD Ostrava, a.s.
(45192057), 
Spolek na podporu sportu, dětí a mládeže, z.s.
(06560750)</t>
  </si>
  <si>
    <t>01129/2020/ŠMS</t>
  </si>
  <si>
    <t>Statutární město Ostrava- městský obvod Poruba (00845451)</t>
  </si>
  <si>
    <t>06454/2020/ŠMS</t>
  </si>
  <si>
    <t>Usnesením ZK č. 17/2118 ze dne 3.9.2020 byla schválena Dohoda o společném postupu při řešení převodu činnosti zabezpečované příspěvkovou organizací kraje Střední odborná škola waldorfská, Ostrava, příspěvková organizace, IČO 70947911. Součástí dohody je závazek kraje poskytnout částku 1,5 mil. Kč ročně po dobu 6 let za splnění podmínky, že bude převáděná činnost vykonávána od prvního ročníku střední školy.</t>
  </si>
  <si>
    <t>OR-CZ spol. s r.o.
(48168921)</t>
  </si>
  <si>
    <t>Stabilizace zdravotnického personálu a vzdělávání - Podpora navýšení počtů studentů prvních ročníků lékařské fakulty</t>
  </si>
  <si>
    <t>Zajištění ohledání těl zemřelých</t>
  </si>
  <si>
    <t>900</t>
  </si>
  <si>
    <t>Protialkoholní záchytná stanice</t>
  </si>
  <si>
    <t>901</t>
  </si>
  <si>
    <t>Usnesením č. 17/2070  z 3.9.2020 rozhodlo zastupitelstvo kraje o závazku kraje v předpokládané výši 11.000.000 Kč ročně k zajištění protialkoholní a protitoxikomanické záchytné služby na území statutárního města Ostravy, a to na období 2021-2023.</t>
  </si>
  <si>
    <t>Kotlíkové dotace v Moravskoslezském kraji 3. grantové schéma (AMO)</t>
  </si>
  <si>
    <t>Usnesení zastupitelstva kraje č. 15/1844 ze dne 5.3.2020 a usnesení zastupitelstva kraje č. 14/1728 ze dne 12.12.2019.</t>
  </si>
  <si>
    <t>ODVĚTVÍ ÚZEMNÍHO PLÁNOVÁNÍ A STAVEBNÍHO ŘÁDU CELKEM</t>
  </si>
  <si>
    <t xml:space="preserve">RUČITELSKÉ ZÁVAZKY </t>
  </si>
  <si>
    <t xml:space="preserve"> - </t>
  </si>
  <si>
    <t xml:space="preserve">Poznámka              </t>
  </si>
  <si>
    <t>Zajištění dopravní obslužnosti v Moravskoslezském kraji veřejnou drážní osobní dopravou na úseku linky S1, tratě 321  - 2. Provozní soubor</t>
  </si>
  <si>
    <t>ODVĚTVÍ CHYTRÉHO REGIONU CELKEM</t>
  </si>
  <si>
    <t xml:space="preserve">Letiště Leoše Janáčka Ostrava, výstavba odbavovací plochy APN S3 </t>
  </si>
  <si>
    <t>Rekonstrukce vzletové a přistávací dráhy a navazujících provozních ploch Letiště Leoše Janáčka Ostrava</t>
  </si>
  <si>
    <t>Silnice II/478 Nová Krmelínská Ostrava a Mostní II. etapa</t>
  </si>
  <si>
    <t>Zámek Nová Horka - dobudování infrastruktury (Muzeum Novojičínska, příspěvková organizace)</t>
  </si>
  <si>
    <t>Zámek Bruntál - revitalizace objektu (Muzeum v Bruntále, příspěvková organizace)</t>
  </si>
  <si>
    <t>Stavební úpravy části školy pro potřeby Vzdělávacího a výcvikového střediska a umístění sídla Správy silnic MSK v Ostravě-Zábřeh (Střední škola stavební a dřevozpracující, Ostrava, příspěvková organizace)</t>
  </si>
  <si>
    <t>Rekonstrukce školního dvora (Matiční gymnázium, Ostrava, příspěvková organizace)</t>
  </si>
  <si>
    <t>Rekonstrukce elektroinstalace (Gymnázium, Krnov, příspěvková organizace)</t>
  </si>
  <si>
    <t>Rekonstrukce střechy a zateplení fasády (Gymnázium Třinec, příspěvková organizace)</t>
  </si>
  <si>
    <t>Vybavení rekonstruovaných objektů Polského gymnázia (Polské gymnázium - Polskie Gimnazjum im. Juliusza Słowackiego, Český Těšín, příspěvková organizace)</t>
  </si>
  <si>
    <t>Rekonstrukce objektu na ul .B. Němcové, Opava (Střední odborné učiliště stavební, Opava, příspěvková organizace)</t>
  </si>
  <si>
    <t>Využití objektu v Bílé (Vzdělávací a sportovní centrum, Bílá, příspěvková organizace)</t>
  </si>
  <si>
    <t>Sportovní areál na ul. Komenského, Opava (Mendelovo gymnázium, Opava, příspěvková organizace)</t>
  </si>
  <si>
    <t>Oprava izolačních vrstev střešního pláště (Střední škola prof. Zdeňka Matějčka, Ostrava-Poruba, příspěvková organizace)</t>
  </si>
  <si>
    <t>ODVĚTVÍ DOPRAVY CELKEM</t>
  </si>
  <si>
    <t>Výhled 2024</t>
  </si>
  <si>
    <t>Výhled 2025</t>
  </si>
  <si>
    <t>Nespecifikované výdaje</t>
  </si>
  <si>
    <t>%
Výhled 24 / Výhled 23</t>
  </si>
  <si>
    <t>%
Výhled 25 / Výhled 24</t>
  </si>
  <si>
    <t xml:space="preserve"> - vrácené návratné finanční výpomoci od příspěvkových organizací</t>
  </si>
  <si>
    <t xml:space="preserve"> - vrácené návratné finanční výpomoci od jiných subjektů</t>
  </si>
  <si>
    <t xml:space="preserve"> - příjmy z pronájmu</t>
  </si>
  <si>
    <t xml:space="preserve"> - dotace od ostatních subjektů</t>
  </si>
  <si>
    <t xml:space="preserve"> - doprava - dopravní obslužnost drážní</t>
  </si>
  <si>
    <t xml:space="preserve"> - doprava - dopravní obslužnost linková</t>
  </si>
  <si>
    <t xml:space="preserve"> - doprava - ostatní</t>
  </si>
  <si>
    <t xml:space="preserve"> - chytrý region</t>
  </si>
  <si>
    <t xml:space="preserve"> - doprava</t>
  </si>
  <si>
    <t>Výdaje financované z očekávaných účelových dotací ze státního rozpočtu</t>
  </si>
  <si>
    <t>Výdaje financované ze zálohových plateb u projektů spolufinancovaných zálohově z evr. fin. zdrojů</t>
  </si>
  <si>
    <t>Výstavba domova pro seniory a domova se zvláštním režimem Kopřivnice - ISPROFIN</t>
  </si>
  <si>
    <t>Rekonstrukce budovy a spojovací chodby Máchova (Domov Duha, příspěvková organizace, Nový Jičín) - ISPROFIN</t>
  </si>
  <si>
    <t>Rekonstrukce vzletové a přistávací dráhy a navazujících provozních ploch Letiště Leoše Janáčka Ostrava</t>
  </si>
  <si>
    <t>OBCE A KRAJE</t>
  </si>
  <si>
    <t>OSTATNÍ SUBJEKTY</t>
  </si>
  <si>
    <t>Slezská univerzita v Opavě - dotace na spolufinancování projektu Technologická a podnikatelská akademie a digitální, inovační a mediální laboratoř</t>
  </si>
  <si>
    <t>Příspěvek na výkon sociální práce (s výjimkou sociálně-právní ochrany dětí)</t>
  </si>
  <si>
    <t>Podpora expozičních a výstavních projektů</t>
  </si>
  <si>
    <t>Program ochrany měkkých cílů v oblasti kultury</t>
  </si>
  <si>
    <t>ISO II/D preventivní ochrana před nepříznivými vlivy prostředí - neinvestiční</t>
  </si>
  <si>
    <t>Program regenerace městských památkových rezervací a městských památkových zón - neinvestice</t>
  </si>
  <si>
    <t>ISO II/A zabezpečení objektů - investiční</t>
  </si>
  <si>
    <t>Podpora standardizovaných veřejných služeb muzeí a galerií</t>
  </si>
  <si>
    <t>Akviziční fond – IV</t>
  </si>
  <si>
    <t>ISO C Výkupy předmětů kulturní hodnoty mimořádného významu – investiční</t>
  </si>
  <si>
    <t>Obce MSK - dotace na projekt Centrum veřejných energetiků</t>
  </si>
  <si>
    <r>
      <t xml:space="preserve">ČS
</t>
    </r>
    <r>
      <rPr>
        <sz val="10"/>
        <rFont val="Tahoma"/>
        <family val="2"/>
        <charset val="238"/>
      </rPr>
      <t xml:space="preserve">(smlouva o úvěru 
</t>
    </r>
    <r>
      <rPr>
        <b/>
        <sz val="10"/>
        <rFont val="Tahoma"/>
        <family val="2"/>
        <charset val="238"/>
      </rPr>
      <t>ve výši 3 mld. Kč</t>
    </r>
    <r>
      <rPr>
        <sz val="10"/>
        <rFont val="Tahoma"/>
        <family val="2"/>
        <charset val="238"/>
      </rPr>
      <t>)</t>
    </r>
  </si>
  <si>
    <r>
      <t xml:space="preserve">NOVÝ ÚVĚR </t>
    </r>
    <r>
      <rPr>
        <sz val="10"/>
        <rFont val="Tahoma"/>
        <family val="2"/>
        <charset val="238"/>
      </rPr>
      <t>(předfinancování projektů EU) - pro bilanci Střednědobého výhledu rozpočtu</t>
    </r>
  </si>
  <si>
    <r>
      <t>2024</t>
    </r>
    <r>
      <rPr>
        <b/>
        <vertAlign val="superscript"/>
        <sz val="10"/>
        <rFont val="Tahoma"/>
        <family val="2"/>
        <charset val="238"/>
      </rPr>
      <t xml:space="preserve"> 1)</t>
    </r>
  </si>
  <si>
    <r>
      <t>2025</t>
    </r>
    <r>
      <rPr>
        <b/>
        <vertAlign val="superscript"/>
        <sz val="10"/>
        <rFont val="Tahoma"/>
        <family val="2"/>
        <charset val="238"/>
      </rPr>
      <t xml:space="preserve"> 1)</t>
    </r>
  </si>
  <si>
    <t>1) Pro léta 2021 až 2025 se jedná o očekávanou skutečnost k 31.12.20xx</t>
  </si>
  <si>
    <t>Závazek Moravskoslezského kraje byl schválen usnesením zastupitelstva kraje č. 3/169 ze dne 17.3.2021 v max. výši 30 mil. Kč k úhradě protarifovací ztráty na základě Dohody o zapojení a podmínkách integrace vlaků dopravce do Integrovaného dopravního systému ODIS. Závazek bude trvat do roku 2027.</t>
  </si>
  <si>
    <t>Závazek kraje vyplývající z členství Moravskoslezského kraje v Asociaci krajů České republiky. Členství bylo schváleno usnesením zastupitelstva kraje č. 47/M1 ze dne 12.2.2001 a to na dobu neurčitou. Navýšení příspěvku z 800 tis. Kč na 900 tis. Kč z důvodu  zvýšených nákladů provozu videokonferenčního systému AKČR (usnesení AKČR).</t>
  </si>
  <si>
    <t>Usnesením č. 16/1943 z 4.6.2020 rozhodlo zastupitelstvo kraje o závazku kraje v minimální výši 9.000.000 Kč ročně k zajištění prohlídek těl zemřelých v Moravskoslezském kraji, a to na období 2021-2023, dle předloženého materiálu.</t>
  </si>
  <si>
    <t>Zajištění dopravní obslužnosti v Moravskoslezském kraji veřejnou drážní osobní dopravou na trati 313 Milotice nad Opavou – Vrbno pod Pradědem v Moravskoslezském kraji, od prosince 2019 do prosince 2025 - 4. Provozní soubor</t>
  </si>
  <si>
    <t>PŘEHLED SPLÁCENÍ JISTINY A ÚROKŮ Z ÚVĚRŮ ČERPANÝCH MORAVSKOSLEZSKÝM KRAJEM</t>
  </si>
  <si>
    <t>Statutární město Ostrava - dotace na spolufinancování projektu Černá kostka - centrum digitalizace, vědy a inovací a Přístavba Domu umění</t>
  </si>
  <si>
    <t>Usnesením rady kraje č. 96/8408 ze dne 21.9.2020 bylo rozhodnuto o uzavření smlouvy se subjektem  VÍTKOVICE IT SOLUTIONS  a.s. na nákup a servis serverů. Servisní podpora bude hrazena ročně po dobu pěti let před začátkem ročního období.</t>
  </si>
  <si>
    <t>Servisní podpora související s nákupem nových serverů</t>
  </si>
  <si>
    <t xml:space="preserve">Poznámka                                                         </t>
  </si>
  <si>
    <t>na léta 2023 – 2025</t>
  </si>
  <si>
    <t xml:space="preserve">Bilance příjmů a výdajů v letech 2023 - 2025 </t>
  </si>
  <si>
    <t>PŘEHLED OČEKÁVANÝCH ÚČELOVÝCH DOTACÍ V LETECH 2023 - 2025</t>
  </si>
  <si>
    <t>MINISTERSTVO ŠKOLSTVÍ, MLÁDEŽE A TĚLOVÝCHOVY</t>
  </si>
  <si>
    <t>OP JAK – individuální projekty škol</t>
  </si>
  <si>
    <t>IROP 2021 - 2027 - individuální projekty škol</t>
  </si>
  <si>
    <t>Financování sociální části center duševního zdraví a multidisciplinárních týmů pro cílové skupiny dětí, lidí s demencí, lidí s problematikou závislosti a lidí s nařízeným ochranným léčením</t>
  </si>
  <si>
    <t>ORJ 15</t>
  </si>
  <si>
    <t>34070 + ORJ 13</t>
  </si>
  <si>
    <t>MŽP</t>
  </si>
  <si>
    <t>MPO</t>
  </si>
  <si>
    <t>Město Frenštát pod Radhoštěm - Novostavba sportovní haly a multifunkčního sportoviště (Gymnázium a Střední průmyslová škola elektrotechniky a informatiky, Frenštát pod Radhoštěm, příspěvková organizace)</t>
  </si>
  <si>
    <t>Ministerstvo životního prostředí - Podpora přípravy strategických projektů</t>
  </si>
  <si>
    <t>Ministerstvo průmyslu a obchodu - Podpora provozu venkovských prodejen v Moravskoslezském kraji</t>
  </si>
  <si>
    <t>Obce MSK - Kotlíkové dotace v Moravskoslezském kraji - 3. grantové schéma AMO</t>
  </si>
  <si>
    <t>Ministerstvo životního prostředí - Kotlíkové dotace v Moravskoslezském kraji - 3. grantové schéma AMO</t>
  </si>
  <si>
    <t>BILANCE PŘÍJMŮ A VÝDAJŮ V LETECH 2023 - 2025</t>
  </si>
  <si>
    <t>Očekávaná skutečnost 2022</t>
  </si>
  <si>
    <t>Očekávaná skutečnost</t>
  </si>
  <si>
    <t>%
Výhled 23 / 
Oček.skut. 22</t>
  </si>
  <si>
    <t>Rekonstrukce budovy krajského úřadu</t>
  </si>
  <si>
    <t>Zámek Nová Horka - revitalizace části objektu (Muzeum Novojičínska, příspěvková organizace)</t>
  </si>
  <si>
    <t>Venkovní úpravy ploch, ul. Rybářská (Domov Bílá Opava, příspěvková organizace)</t>
  </si>
  <si>
    <t>Rekonstrukce objektu Na Pomezí (Sírius, příspěvková organizace, Opava)</t>
  </si>
  <si>
    <t>Rozšíření dílen pro dřevoobory na ul. Janská (Střední odborné učiliště stavební, Opava, příspěvková organizace)</t>
  </si>
  <si>
    <t>Výstavba zemědělské haly při škole na ulici Frýdecká (Albrechtova střední škola, Český Těšín, příspěvková organizace)</t>
  </si>
  <si>
    <t>Rekonstrukce posklizňové linky a výstavba sila (Školní statek, Opava, příspěvková organizace)</t>
  </si>
  <si>
    <t>Rekonstrukce objektu (Základní škola, Hlučín, Gen. Svobody 8, příspěvková organizace)</t>
  </si>
  <si>
    <t>Modernizace Odborného léčebného ústavu Metylovice (Odborný léčebný ústav Metylovice - Moravskoslezské sanatorium, příspěvková organizace)</t>
  </si>
  <si>
    <t>Rekonstrukce lůžkového oddělení rehabilitace (Nemocnice s poliklinikou Karviná-Ráj, příspěvková organizace)</t>
  </si>
  <si>
    <t>Rekonstrukce operačních sálů č. 6 a 7 (Nemocnice Třinec, příspěvková organizace)</t>
  </si>
  <si>
    <t>Rekonstrukce centrálních operačních sálů - Karviná (Nemocnice s poliklinikou Karviná-Ráj, příspěvková organizace)</t>
  </si>
  <si>
    <t>Rekonstrukce stravovacího provozu - Karviná (Nemocnice s poliklinikou Karviná-Ráj, příspěvková organizace)</t>
  </si>
  <si>
    <t>Národní sportovní agentura - Novostavba sportovní haly a multifunkčního sportoviště (Gymnázium a Střední průmyslová škola elektrotechniky a informatiky, Frenštát pod Radhoštěm, příspěvková organizace)</t>
  </si>
  <si>
    <t>Rekonstrukce a výstavba objektů ve Skotnici (Domov NaNovo, příspěvková organizace, Studénka)</t>
  </si>
  <si>
    <t>Využití nemovitostí na ul. Dr. Malého 15 v Ostravě (Fontána, příspěvková organizace, Hlučín)</t>
  </si>
  <si>
    <t>Novostavba školních dílen (Střední škola technická, Opava, Kolofíkovo nábřeží 51, příspěvková organizace)</t>
  </si>
  <si>
    <t>Multifunkční pavilon s možností izolačního režimu (Nemocnice ve Frýdku-Místku, příspěvková organizace)</t>
  </si>
  <si>
    <t>Parkovací plochy (Nemocnice ve Frýdku-Místku, příspěvková organizace)</t>
  </si>
  <si>
    <t>Zastupitelstvo kraje rozhodlo o profinancování a kofinancování projektu dne 5.3.2020 usnesením č. 15/1821 a o navýšení profinancování a kofinancování dne 4.6.2020 usnesením č. 16/1927.</t>
  </si>
  <si>
    <t>Zastupitelstvo kraje rozhodlo o profinancování a kofinancování projektu dne 25. 9. 2015 usnesením č. 16/1620. Dále rozhodlo o profinancování a kofinancování dodatečných aktivit projektu dne 17. 6. 2021 usnesením č. 4/302.</t>
  </si>
  <si>
    <t>Centrum veřejných energetiků</t>
  </si>
  <si>
    <t>Rozhodnutí o kofinancování projektu bude předloženo ke schválení na zasedání zastupitelstva kraje 16.12.2021 v rámci schvalování návrhu rozpočtu na rok 2022.</t>
  </si>
  <si>
    <t>Zastupitelstvo kraje rozhodlo profinancovat a kofinancovat projekt usnesením č. 6/557 ze dne 14. 12. 2017.</t>
  </si>
  <si>
    <t xml:space="preserve">Zastupitelstvo kraje rozhodlo o profinancování a kofinancování projektu dne 15. 6. 2017 usnesením č. 4/309. </t>
  </si>
  <si>
    <t>Zastupitelstvo kraje rozhodlo profinancovat a kofinancovat projekt dne 15. 6. 2017 usnesením č. 4/309.</t>
  </si>
  <si>
    <t xml:space="preserve">Podpora činnosti sekretariátu Regionální stálé konference Moravskoslezského kraje IV </t>
  </si>
  <si>
    <t>Rozhodnutí o profinancování a kofinancování projektu bude předloženo ke schválení na zasedání zastupitelstva kraje 16.12.2021.</t>
  </si>
  <si>
    <t>Podpora aktivit v rámci Programu Interreg V-A ČR-PL III</t>
  </si>
  <si>
    <t>Zastupitelstvo kraje rozhodlo o kofinancování a profinancování projektu dne 17. 12. 2020 usnesením č. 2/65.</t>
  </si>
  <si>
    <t>Závazek profinancovat a kofinancovat projekt byl schválen zastupitelstvem kraje dne 22. 9. 2016 usnesením č. 21/2254 a usnesením č. 8/852 ze dne 14. 6. 2018 rozhodlo zastupitelstvo kraje o zvýšení profinancování a kofinancování.</t>
  </si>
  <si>
    <t>Závazek profinancování a kofinancování byl schválen zastupitelstvem kraje dne 13. 9. 2018 usnesením č. 9/974 a usnesením č. 17/2060 ze dne 3. 9. 2020 rozhodlo zastupitelstvo kraje o zvýšení profinancování a kofinancování.</t>
  </si>
  <si>
    <t>Závazek profinancování a kofinancování projekt byl schválen zastupitelstvem kraje dne 13. 9. 2018 usnesením č. 9/974 a usnesením č. 17/2060 ze dne 3. 9. 2020 rozhodlo zastupitelstvo kraje o zvýšení profinancování a kofinancování.</t>
  </si>
  <si>
    <t>Zastupitelstvo kraje rozhodlo o profinancování a kofinancování projektu dne 17. 3. 2021 usnesením č. 3/187.  Projekt je financován formou záloh.</t>
  </si>
  <si>
    <t>Zastupitelstvo kraje rozhodlo o profinancování a kofinancování projektu dne 17. 12. 2020 usnesením č. 2/54.</t>
  </si>
  <si>
    <t xml:space="preserve">Zastupitelstvo kraje rozhodlo o profinancování a kofinancování projektu dne 3. 9. 2020 usnesením č. 17/2088.  Projekt bude financován formou záloh. </t>
  </si>
  <si>
    <t>Zastupitelstvo kraje rozhodlo o profinancování a kofinancování projektu dne 5. 3. 2020 usnesením č. 15/1841.  Projekt je financován formou záloh.</t>
  </si>
  <si>
    <t>Zastupitelstvo kraje rozhodlo o profinancování a kofinancování projektu dne 17.6.2021 usnesením č. 4/312.  Projekt je financován formou záloh.</t>
  </si>
  <si>
    <t>Závazek profinancovat a kofinancovat projekt byl schválen zastupitelstvem kraje dne 17.12.2020 usnesením č. 2/78 a usnesením č. 3/186 ze dne 17.3.2021 rozhodlo zastupitelstvo kraje o zvýšení profinancování a kofinancování.</t>
  </si>
  <si>
    <t>Zastupitelstvo kraje rozhodlo o profinancování a kofinancování projektu dne 17. 12. 2020 usnesením č. 2/55.</t>
  </si>
  <si>
    <t xml:space="preserve">Zastupitelstvo kraje rozhodlo profinancovat a kofinancovat projekt dne 17. 3. 2021 usnesením č. 3/188. </t>
  </si>
  <si>
    <t>Zastupitelstvo kraje rozhodlo o profinancování a kofinancování dne 22. 9. 2016 usnesením č. 21/2254.</t>
  </si>
  <si>
    <t>Zastupitelstvo kraje rozhodlo profinancovat a kofinancovat projekt dne 22. 9. 2016 usnesením č. 21/2247 a navýšit profinancování a kofinancování projektu dne 12. 9. 2019 usnesením č. 13/1594.</t>
  </si>
  <si>
    <t>Zastupitelstvo kraje rozhodlo profinancovat a kofinancovat projekt dne 22. 9. 2016 usnesením č. 21/2247.</t>
  </si>
  <si>
    <t xml:space="preserve">Zastupitelstvo kraje rozhodlo profinancovat a kofinancovat projekt dne 13. 6. 2019 usnesením č. 12/1435. Projekt je financován formou záloh. </t>
  </si>
  <si>
    <t>Zastupitelstvo kraje rozhodlo profinancovat a kofinancovat projekt dne 3. 9. 2020 usnesením č. 17/2087. Projekt je financován formou záloh.</t>
  </si>
  <si>
    <t>Zastupitelstvo kraje rozhodlo profinancovat a kofinancovat projekt dne 13. 9. 2018 usnesením č. 9/991 a navýšit profinancování a kofinancování projektu dne 17. 12. 2020 usnesením č. 2/57.</t>
  </si>
  <si>
    <t>Zastupitelstvo kraje rozhodlo profinancovat a kofinancovat projekt dne 17. 3. 2021 usnesením č. 3/185. Projekt je financován formou záloh.</t>
  </si>
  <si>
    <t>Zastupitelstvo kraje usnesením 15/1844 ze dne 5.3.2020 rozhodlo o závazku kraje přispět všem konečným uživatelům na výměnu kotle a schválilo předfinancování příspěvků obcí. Prostředky na EU podíl kraj obdrží formou záloh.</t>
  </si>
  <si>
    <t>Kotlíkové dotace v Moravskoslezském kraji - 4. grantové schéma</t>
  </si>
  <si>
    <t>Návrh závazku kraje přispět všem konečným uživatelům na výměnu kotle příspěvkem ve výši 7.500 Kč je předložen zastupitelstvu kraje na jeho zasedání dne 16.12.2021 v rámci materiálu "Dobrovolné dohody na úseku ochrany životního prostředí". Prostředky na EU podíl kraj obdrží formou záloh.</t>
  </si>
  <si>
    <t>Předfinancování příspěvku vybraných obcí konečným žadatelům v dotačním programu zaměřeném na výměnu zdrojů tepla na území Moravskoslezského kraje financovaného z Operačního programu Životní prostředí 2021 – 2027.  Celková předpokládaná výše předfinancování činí 40.000 tis. Kč v letech 2022-2026. S obcemi budou uzavřeny smlouvy, na základě kterých tyto prostředky kraj obdrží zpět, ovšem až po vyplacení dotace konečnému žadateli. Závazek financovat akci bude předložen na jednání zastupitelstva kraje dne 16. 12. 2021 v rámci schvalování rozpočtu kraje na rok 2022. Prostředky na EU podíl kraj obdrží formou záloh.</t>
  </si>
  <si>
    <t>Domov pro osoby se zdravotním postižením Harmonie, p.o.</t>
  </si>
  <si>
    <t xml:space="preserve">PŘEHLED AKCÍ FINANCOVANÝCH Z ÚVĚRU ČESKÉ SPOŘITELNY, a. s. </t>
  </si>
  <si>
    <t>AKCE SPOLUFINANCOVANÉ Z EVROPSKÝCH FINANČNÍCH ZDROJŮ REALIZOVANÉ KRAJEM</t>
  </si>
  <si>
    <t>Digitálně technická mapa Moravskoslezského kraje</t>
  </si>
  <si>
    <t>CELKEM ZA AKCE SPOLUFINANCOVANÉ Z EVROPSKÝCH FINANČNÍCH ZDROJŮ REALIZOVANÉ KRAJEM</t>
  </si>
  <si>
    <t>AKCE SPOLUFINANCOVANÉ Z EVROPSKÝCH FINANČNÍCH ZDROJŮ REALIZOVANÉ PŘÍSPĚVKOVÝMI ORGANIZACEMI KRAJE</t>
  </si>
  <si>
    <t>Snížení energetické náročnosti budov Slezské nemocnice v Opavě (Slezská nemocnice v Opavě, příspěvková organizace)</t>
  </si>
  <si>
    <t>CELKEM ZA AKCE SPOLUFINANCOVANÉ Z EVROPSKÝCH FINANČNÍCH ZDROJŮ REALIZOVANÉ PŘÍSPĚVKOVÝMI ORGANIZACEMI KRAJE</t>
  </si>
  <si>
    <t>REPRODUKCE MAJETKU KRAJE VYJMA AKCÍ SPOLUFINANCOVANÝCH Z EVROPSKÝCH FINANČNÍCH ZDROJŮ</t>
  </si>
  <si>
    <t>Letiště Leoše Janáčka Ostrava, výstavba odbavovací plochy APN S3</t>
  </si>
  <si>
    <t>Rekonstrukce silnice III/47811, II/478 Ostrava, ulice Mitrovická</t>
  </si>
  <si>
    <t>Rekonstrukce mostů ev. č. 486-011, 012 Hukvaldy (Správa silnic Moravskoslezského kraje, příspěvková organizace, Ostrava)</t>
  </si>
  <si>
    <t>Rekonstrukce mostu ev. č. 478-008 Polanka nad Odrou (Správa silnic Moravskoslezského kraje, příspěvková organizace, Ostrava)</t>
  </si>
  <si>
    <t>Rekonstrukce mostu ev. č. 4804-2 Košatka (Správa silnic Moravskoslezského kraje, příspěvková organizace, Ostrava)</t>
  </si>
  <si>
    <t>Rekonstrukce budovy a spojovací chodby Máchova (Domov Duha, příspěvková organizace, Nový Jičín)</t>
  </si>
  <si>
    <t>Nákup budov a pozemků v Opavě (Sírius, příspěvková organizace, Opava)</t>
  </si>
  <si>
    <t xml:space="preserve">Nákup budovy a pozemků ve Skotnici (Domov NaNovo, příspěvková organizace) </t>
  </si>
  <si>
    <t>Stavební úpravy budovy na ul. Rybářská 27 (Domov Bílá Opava, příspěvková organizace)</t>
  </si>
  <si>
    <t>Dům pro volnočasové aktivity seniorů se zahradním parterem (Domov Letokruhy, příspěvková organizace, Budišov nad Budišovkou)</t>
  </si>
  <si>
    <t>Rekonstrukce elektroinstalace (Mendelovo gymnázium, Opava, příspěvková organizace)</t>
  </si>
  <si>
    <t>Rekonstrukce objektu na ul. B. Němcové, Opava (Střední odborné učiliště stavební, Opava, příspěvková organizace)</t>
  </si>
  <si>
    <t>Rekultivace vnitrobloku a zpevněné plochy (Polské gymnázium - Polskie Gimnazjum im. Juliusza Słowackiego, Český Těšín, příspěvková organizace)</t>
  </si>
  <si>
    <t>Demolice budov a výstavba sportoviště (Střední průmyslová škola a Obchodní akademie, Bruntál, příspěvková organizace)</t>
  </si>
  <si>
    <t>Rekonstrukce školní kuchyně a výdejny (Základní škola, Ostrava - Poruba, Čkalovova 942, příspěvková organizace)</t>
  </si>
  <si>
    <t>Modernizace Školního statku v Opavě (Školní statek, Opava, příspěvková organizace)</t>
  </si>
  <si>
    <t>Rekonstrukce elektroinstalace hlavní budovy školy (Slezské gymnázium, Opava, příspěvková organizace)</t>
  </si>
  <si>
    <t>Rekonstrukce cvičné stávající kuchyně v prostorách Tyršova 34, Opava (Základní škola, Opava, Havlíčkova 1, příspěvková organizace)</t>
  </si>
  <si>
    <t>Přístavba tělocvičny (Gymnázium, Třinec, příspěvková organizace)</t>
  </si>
  <si>
    <t>Stavební úpravy tělocvičny (Střední škola průmyslová, Krnov, příspěvková organiazce)</t>
  </si>
  <si>
    <t>Rekonstrukce střechy budov dílen (Střední průmyslová škola, Ostrava - Vítkovice, příspěvková organizace)</t>
  </si>
  <si>
    <t>Rekonstrukce prostor dílen (Střední průmyslová škola, Ostrava-Vítkovice, příspěvková organizace)</t>
  </si>
  <si>
    <t>Přístavba a nástavba rehabilitace (Nemocnice Třinec, příspěvková organizace)</t>
  </si>
  <si>
    <t>Nemocnice Havířov - ČOV (Nemocnice Havířov, příspěvková organizace)</t>
  </si>
  <si>
    <t>Pavilon F - stavební úpravy 1.NP pro rehabilitaci (Slezská nemocnice v Opavě, příspěvková organizace)</t>
  </si>
  <si>
    <t>Výstavba operačních sálů a dospávacího pokoje (Nemocnice s poliklinikou Karviná-Ráj, příspěvková organizace)</t>
  </si>
  <si>
    <t>Pavilon H - stavební úpravy a přístavba (Slezská nemocnice v Opavě, příspěvková organizace)</t>
  </si>
  <si>
    <t>Rekonstrukce hemodialýzy v budově S (Nemocnice ve Frýdku-Místku, příspěvková organizace)</t>
  </si>
  <si>
    <t>Rekonstrukce podkroví (Odborný léčebný ústav Metylovice - Moravskoslezské sanatorium, příspěvková organizace)</t>
  </si>
  <si>
    <t>Domov sester - přístavba výtahu a stavební úpravy (Slezská nemocnice v Opavě, příspěvková organizace)</t>
  </si>
  <si>
    <t>CELKEM ZA AKCE REPRODUKCE MAJETKU KRAJE VYJMA AKCÍ SPOLUFINANCOVANÝCH Z EVROPSKÝCH FINANČNÍCH ZDROJŮ</t>
  </si>
  <si>
    <t>Tabulka č. 9</t>
  </si>
  <si>
    <t>Přehled akcí financovaných z úvěru České spořitelny, a. s.</t>
  </si>
  <si>
    <t>rok 2023</t>
  </si>
  <si>
    <t>rok 2024</t>
  </si>
  <si>
    <t>rok 2025</t>
  </si>
  <si>
    <t>ODVĚTVÍ  DOPRAVY:</t>
  </si>
  <si>
    <t>ORJ</t>
  </si>
  <si>
    <t xml:space="preserve">Operativní leasing osobních automobilů II. </t>
  </si>
  <si>
    <t>ARVAL CZ s.r.o. (26726998)</t>
  </si>
  <si>
    <t>04013/2021/KŘ</t>
  </si>
  <si>
    <t>Zastupitelstvo kraje usnesením č. 2/128 ze dne 17.12.2020 rozhodlo zařadit finanční prostředky na zajištění financování operativního leasingu do rozpočtu kraje roku 2022, 2023, 2024, 2025. Rada kraje usnesením č. 22/1401 ze dne 19.7.2021 rozhodla o uzavření smlouvy s ARVAL CZ s.r.o.</t>
  </si>
  <si>
    <t>Závazek kraje vyplývající z dodavatelských smluv uzavřených krajem na dobu neurčitou. Jedná se o smlouvy na zajištění dodávek tepla, TUV, vodné a stočné, telekomunikační služby, odvoz odpadu, úklid a ostraha budov, revize výtahů, EZS, EPS, nákup kolků apod. v rámci činnosti krajského úřadu.</t>
  </si>
  <si>
    <t>2, 7</t>
  </si>
  <si>
    <t>Zpracování dat a zajištění služeb souvisejících s informačními a komunikačními technologiemi</t>
  </si>
  <si>
    <t xml:space="preserve">Kooperativa pojišťovna, a.s., Vienna Insurance Group
(47116617),
 Generali Česká pojišťovna, a.s.
(45272956)      </t>
  </si>
  <si>
    <t>01329/2012/IM, 01471/2011/IM, 02465/2013/IM, 03511/2016/IM, 08063/2018/IM, 07969/2020/IM</t>
  </si>
  <si>
    <t>7</t>
  </si>
  <si>
    <t>SATUM CZECH s.r.o.
(25373951),
Smart Innovation Center,
 s.r.o.
(65409574)</t>
  </si>
  <si>
    <t>06513/2018/IM, 07969/2020/IM</t>
  </si>
  <si>
    <t>Moravskoslezský kraj uzavřel smlouvu č. 06513/2018/IM na správu pojistných smluv, odborné poradenství, odbornou pomoc při likvidaci pojistných událostí s trváním do 30.6.2023  za odměnu ve výši 12 tis. Kč ročně a smlouvu č. 07969/2020/IM na služby spojené s pronájmem prostor pro příspěvkovou organizaci Moravskoslezské energetické centrum ve výši 735 tis. Kč ročně.</t>
  </si>
  <si>
    <t>Moody's Investors Service EMEA Limited
(03093859)</t>
  </si>
  <si>
    <t>Poplatky z bankovních účtů</t>
  </si>
  <si>
    <t>Smlouva o poskytnutí nového úvěrového rámce ve výši 1.000.000 tis. Kč mezi UniCredit Bank Czech Republic and Slovakia, a.s. a Moravskoslezským krajem - splátky jistin</t>
  </si>
  <si>
    <t>Smlouva o poskytnutí nového úvěrového rámce ve výši 1.000.000 tis. Kč mezi UniCredit Bank Czech Republic and Slovakia, a.s. a Moravskoslezským krajem - platba úroků</t>
  </si>
  <si>
    <t>Smlouva o poskytnutí nového úvěrového rámce ve výši 1.009.700 tis. Kč mezi UniCredit Bank Czech Republic and Slovakia, a. s. a Moravskoslezským krajem II - refinancování úvěru EIB - splátky jistin</t>
  </si>
  <si>
    <t>Smlouva o poskytnutí nového úvěrového rámce ve výši 1.009.700 tis. Kč mezi UniCredit Bank Czech Republic and Slovakia, a. s. a Moravskoslezským krajem II - refinancování úvěru EIB - platba úroků</t>
  </si>
  <si>
    <t>Smlouva o poskytnutí nového úvěrového rámce ve výši 3 mld. Kč mezi Českou spořitelnou, a. s. a Moravskoslezským krajem - splátky jistin</t>
  </si>
  <si>
    <t>Smlouva o poskytnutí nového úvěrového rámce ve výši 3 mld. Kč mezi Českou spořitelnou, a. s. a Moravskoslezským krajem - platba úroků</t>
  </si>
  <si>
    <t>TESCO SW, a.s.
(25892533)</t>
  </si>
  <si>
    <t>GW TRAIN REGIO, a.s.
(28664116)</t>
  </si>
  <si>
    <t xml:space="preserve">Závazek Moravskoslezského kraje byl v min. výši 240,24 mil. Kč schválen usnesením zastupitelstva kraje č. 4/289 ze dne 17.6.2021. Závazek trvá od prosince 2023 do prosince 2027 na základě uzavřené Smlouvy o veřejných službách v přepravě cestujících k zajištění dopravní obslužnosti kraje veřejnou drážní osobní dopravou. </t>
  </si>
  <si>
    <t>MBM rail s.r.o., Jaroměř
(25277171)</t>
  </si>
  <si>
    <t>Zajištění dopravní obslužnosti v Moravskoslezském kraji veřejnou drážní osobní dopravou na území Zlínského kraje na trati 323 Ostrava – Valašské Meziříčí od prosince 2020 do prosince 2025</t>
  </si>
  <si>
    <t>Závazek Moravskoslezského kraje byl schválen usnesením zastupitelstva kraje č. 17/2043 ze dne 3.9.2020 ve výši 35 mil. Kč. Závazek trvá do roku 2025.</t>
  </si>
  <si>
    <t>Dohoda o zapojení a podmínkách integrace vlaků dopravce do Integrovaného dopravního systému ODIS</t>
  </si>
  <si>
    <t>RegioJet a.s.,
(28333187)</t>
  </si>
  <si>
    <t>Závazek Moravskoslezského kraje byl schválen usnesením zastupitelstva kraje č. 5/399 ze dne 16.9.2021 v max. výši 1,2 mil. Kč k úhradě protarifovací ztráty na základě Dohody o zapojení a podmínkách integrace vlaků dopravce do Integrovaného dopravního systému ODIS. Závazek bude trvat do roku 2027.</t>
  </si>
  <si>
    <t>01059/2021/DSH</t>
  </si>
  <si>
    <t>Transdev Morava s.r.o.
(06738346)</t>
  </si>
  <si>
    <t>Závazek Moravskoslezského kraje byl schválen usnesením zastupitelstva kraje č. 4/253 ze dne 15.6.2017 v min. výši 1.638.000.000 Kč, který byl následně změněn usnesením zastupitelstva kraje č. 6/542 ze dne 14.12.2017 na min. výši 1.729.000.000 Kč. závazek trvá do roku 2029. Finanční prostředky na zajištění financování konkrétních smluv v případě jednotlivých let tak budou nárokovány v rámci návrhu rozpočtu Moravskoslezského kraje pro jednotlivé roky, na základě schváleného usnesení zastupitelstvem kraje, avšak vždy poníženy o předpokládané ovlivňující další faktory (výše tržeb, příspěvek obcí, inflace/deflace). Závazek bude trvat do roku 2029.</t>
  </si>
  <si>
    <t>Zajištění dopravní obslužnosti linkovou dopravou - oblast Opavsko (Ostrava - Šumperk)</t>
  </si>
  <si>
    <t>Usnesením zastupitelstva kraje č. 12/1408 ze dne 13.6.2019 byl schválen závazek kraje 274.393.324 Kč na zajištění dopravní obslužnosti Moravskoslezského kraje v relaci Ostrava – Šumperk, a to na období 8,5 let od data zahájení poskytování veřejných služeb v přepravě cestujících veřejnou linkovou osobní dopravou v dané oblasti. Pro tuto oblast byla využita opce v rámci již uzavřené smlouvy na oblast Opavsko.</t>
  </si>
  <si>
    <t>Statutární město Opava
(00300535)</t>
  </si>
  <si>
    <t>Statutární město Ostrava
(00845451)</t>
  </si>
  <si>
    <t>Zlínský kraj
(70891320)</t>
  </si>
  <si>
    <t>Memorandum o spolupráci na rozvoji vodíkových technologií v dopravě se statutárním městem Ostrava</t>
  </si>
  <si>
    <t>Závazek Moravskoslezského kraje ve výši 14,1 mil. Kč byl schválen usnesení zastupitelstva kraje č. 17/2048 ze dne 3.9.2020.</t>
  </si>
  <si>
    <t>Závazek Moravskoslezského kraje byl schválen usnesením zastupitelstva kraje č. 12/1400 ze dne 13.6.2019 a usnesením č. 14/1674 ze dne 12.12.2019 byla schválena jeho aktualizace. Aktualizovaný závazek byl schválen v max. výši 800 tis. EUR/ rok na dobu 5 let od zahájení  leteckého spojení. Rada kraje usnesením č.  25/1691 ze dne 13.9.2021 projednala přerušení smlouvy na období cca 1/2 roku, čímž došlo k prodloužení trvání smlouvy.</t>
  </si>
  <si>
    <t>Letiště Ostrava, a.s.
(26827719)</t>
  </si>
  <si>
    <t>Čištění komunikací</t>
  </si>
  <si>
    <t>Správa silnic Moravskoslezského kraje, příspěvková organizace, Ostrava</t>
  </si>
  <si>
    <t>Závazek na období od 2022 do 2024, ve výši 12 mil. Kč ročně.O závazku rozhodne zastupitelstvo kraje na stejném zasedání dne 16.12.2021.</t>
  </si>
  <si>
    <t xml:space="preserve">Řízení toků energií v rámci energetických komunit (Moravskoslezské datové centrum, příspěvková organizace) </t>
  </si>
  <si>
    <t>Závazek Moravskoslezského kraje na účasti příspěvkové organizace, jako dalšího účastníka v projektu „Řízení toků energií v rámci energetických komunit“ prioritního výzkumného cíle „Rozvoj digitálních technologií pro distribuovanou energetiku – block chain“ předloženého do 4. veřejné soutěže podprogramu 2 – Strategické energetické technologie, programu THÉTA Technologické agentury České republiky byl schválen usnesením 4/280 ze dne 17.6.2021 v maximální výši 700 tis. Kč na rok 2022-2024.</t>
  </si>
  <si>
    <t>Závazek Moravskoslezského kraje na realizaci projektu "Vybudování výzkumné infrastruktury - Centra energetických a environmentálních technologií - Explorer" byl schválen usnesení zastupitelstva kraje č. 17/2047 ze dne 3.9.2020 ve výši 4.200 tis. Kč na rok 2022 a ve výši 1.400 tis. Kč na rok 2023.</t>
  </si>
  <si>
    <t>Centrum veřejných energetiků (Moravskoslezské energetické centrum, příspěvková organizace, Ostrava)</t>
  </si>
  <si>
    <t>Centrum veřejných energetiků bude v rámci celého Moravskoslezského kraje poskytovat poradenství v oblasti energetiky a čisté mobility pro města, obce, malé a střední podniky s cílem transformace energetiky v souladu se závazky a strategickými dokumenty EU a ČR. Projekt bude realizován z Operačního programu Spravedlivá transformace, financován z evropského Fondu pro spravedlivou transformaci. Celkové náklady projektu jsou předpokládány ve výši 200 mil. Kč, z toho podíl Moravskoslezského energetického centra 15 %, tj. 30 mil. Kč, podíl z OP Spravedlivá transformace 85 %, tj. 170 mil. Kč. Jedná se o kofinancování projektu letech 2023-2028.</t>
  </si>
  <si>
    <t>Územní energetická koncepce</t>
  </si>
  <si>
    <t xml:space="preserve">Aktualizace územní energetické koncepce v návaznosti na aktualizaci Státní energetické koncepce, uloženou na základě usnesení Vlády České republiky č. 260 ze dne 8.3.2021. </t>
  </si>
  <si>
    <t>Memorandum o spolupráci při výstavbě CEETe</t>
  </si>
  <si>
    <t>Zastupitelstvu kraje bude na jednání 16.12.2021 předložen návrh na uzavření Memoranda o další spolupráci při výstavbě Centra energetických a environmentálních technologií - explorer (CEETe). O závazku rozhodne zastupitelstvo kraje na stejném zasedání dne 16.12.2021.</t>
  </si>
  <si>
    <t>Certifikace ISO 50001 (certifikovaný systém hospodaření s energií), včetně dozorových auditů</t>
  </si>
  <si>
    <t>SGS ICS Czech Republic, s.r.o.</t>
  </si>
  <si>
    <t>03972/2021/EPCH</t>
  </si>
  <si>
    <t>Závazek vyplývající ze smlouvy č. 03972/2021/EPCH uzavřené s dodavatelem na certifikaci systému hospodaření s energií pro korporaci Moravskoslezského kraje, včetně dvou dozorovaných auditů.</t>
  </si>
  <si>
    <t>Závazek na "Komplexní zajištění služby inteligentního parkovacího systému v okolí KÚ" vyplývající z uzavřené smlouvy na 48 měsíců od uzavření smlouvy č. 02108/2019/KŘ. Závazek byl schválen usnesením zastupitelstva kraje 14/1652 ze dne 12.12.2019 a upraven  usnesením zastupitelstva kraje č. 16/1916 ze dne 4.6.2020.</t>
  </si>
  <si>
    <t>Z.L.D. s.r.o.
(25631365)</t>
  </si>
  <si>
    <t>Závazek vyplývající ze smlouvy č. 02380/2011/KH uzavřené s dodavatelem na poskytování servisní a uživatelské podpory aplikace ECC na dobu neurčitou.</t>
  </si>
  <si>
    <t>Komplexní rekonstrukce vnější části hlavní budovy Oblastního spolku ČČK Ostrava</t>
  </si>
  <si>
    <t>0124</t>
  </si>
  <si>
    <t>Oblastní spolek Českého červeného kříže Ostrava
(49593412)</t>
  </si>
  <si>
    <t xml:space="preserve">Smlouva na poskytnutí dotace Oblastnímu spolku Českého červeného kříže Ostrava na komplexní rekonstrukci vnější části hlavní budovy v souvislosti s odstraněním havarijního stavu (střecha, zateplení, hydroizolace, rekonstrukce vstupů do budovy a prodloužení výtahu do podkroví). </t>
  </si>
  <si>
    <t>Česká republika - Ministerstvo kultury
(00023671),
Statutární město Ostrava
(00845451)</t>
  </si>
  <si>
    <t>ODVĚTVÍ PREZENTACE KRAJE A EDIČNÍ PLÁN:</t>
  </si>
  <si>
    <t>Ostrava !!! EFEKT (architektonicky významné stavby města Ostravy ve sběrném dokumentu České televize)</t>
  </si>
  <si>
    <t>0104</t>
  </si>
  <si>
    <t>ČESKÁ TELEVIZE
(00027383)</t>
  </si>
  <si>
    <t xml:space="preserve">04813/2021/KH </t>
  </si>
  <si>
    <t>Smlouva o spolupráci č. 04813/2021/KH uzavřená mezi Moravskoslezským krajem, statutárním městem Ostrava a Českou televizí Ostrava při výrobě unikátního televizního časosběrného dokumentu, který  by mapoval přípravu a výstavbu významných architektonických staveb v Ostravě.</t>
  </si>
  <si>
    <t>ODVĚTVÍ PREZENTACE KRAJE A EDIČNÍ PLÁN CELKEM</t>
  </si>
  <si>
    <t>Trojhalí Karolina
(72089237)</t>
  </si>
  <si>
    <t>Národní síť zdravých měst České republiky
(61385247)</t>
  </si>
  <si>
    <t>Spolufinancování provozu Moravskoslezského inovačního centra Ostrava, a.s.</t>
  </si>
  <si>
    <t>Moravskoslezské inovační centrum Ostrava, a.s.
(25379631)</t>
  </si>
  <si>
    <t>Závazek dofinancovat realizaci této akce je vyvolán jejím zařazením do rozpočtu kraje na rok 2022.</t>
  </si>
  <si>
    <t>Podpora obnovy a rozvoje venkova Moravskoslezského kraje 2022</t>
  </si>
  <si>
    <t>Závazek dofinancovat výplatu druhých splátek dotací po předložení závěrečných vyúčtování v roce 2023 je vyvolán zařazením dotačního programu do rozpočtu kraje na rok 2022.</t>
  </si>
  <si>
    <t>Usnesení zastupitelstva kraje č. 3/196 ze dne 17.3.2021. O zvýšení závazku dofinancovat program z rozpočtu kraje na rok 2022 a schválení závazku dofinancovat program z rozpočtu kraje na rok 2023  bylo rozhodnuto usnesením zastupitelstva kraje č. 4/323 ze dne 17.6.2021.</t>
  </si>
  <si>
    <t>Usnesení zastupitelstva kraje č. 4/328 ze dne 17.6.2021.</t>
  </si>
  <si>
    <t>Program na podporu přípravy projektové dokumentace 2022</t>
  </si>
  <si>
    <t>Závazek dofinancovat výplatu druhých splátek dotací po předložení závěrečných vyúčtování v roce 2024 je vyvolán zařazením dotačního programu do rozpočtu kraje na rok 2022.</t>
  </si>
  <si>
    <t>VŠB-TUO
(61989100),
Slezská univerzita v Opavě
(47813059),
Ostravská univerzita
(61988987)</t>
  </si>
  <si>
    <t>Dotační program Podpora vědy a výzkumu v Moravskoslezském kraji 2021</t>
  </si>
  <si>
    <t>O závazku dofinancovat výplatu druhých splátek dotací po předložení závěrečných vyúčtování v roce 2024 rozhodne zastupitelstvo kraje na stejném zasedání dne 16.12.2021.</t>
  </si>
  <si>
    <t>Dotační program Podpora vědy a výzkumu v Moravskoslezském kraji 2022</t>
  </si>
  <si>
    <t>Závazek dofinancovat výplatu druhých splátek dotací po předložení závěrečných vyúčtování v roce 2025 je vyvolán zařazením dotačního programu do rozpočtu kraje na rok 2022.</t>
  </si>
  <si>
    <t>Dotační program – Program na podporu stáží žáků a studentů ve firmách 2022</t>
  </si>
  <si>
    <t>Podpora podnikání v Moravskoslezském kraji 2022</t>
  </si>
  <si>
    <t>Černá louka, s.r.o.
(26879280),
VŠB-TUO
(61989100)</t>
  </si>
  <si>
    <t>02780/2015/RRC, 01309/12019/RRC</t>
  </si>
  <si>
    <t>Podpora turistických areálů spadajících pod Dolní oblast Vítkovice</t>
  </si>
  <si>
    <t>Dolní oblast Vítkovice (75125285)</t>
  </si>
  <si>
    <t>O závazku dofinancovat výplatu druhé splátky dotace rozhodne zastupitelstvo kraje na stejném zasedání dne 16.12.2021.</t>
  </si>
  <si>
    <t>Dotační program – Úprava lyžařských běžeckých tras v Moravskoslezském kraji 2022/2023, 2023/2024 a 2024/2025</t>
  </si>
  <si>
    <t>Závazek dofinancovat výplatu dalších splátek dotací v letech 2023-2025 je vyvolán zařazením dotačního programu do rozpočtu kraje na rok 2022.</t>
  </si>
  <si>
    <t>Podpora systému destinačního managementu turistických oblastí 2022-23</t>
  </si>
  <si>
    <t>Závazek dofinancovat výplatu paušálních plateb a druhých splátek dotací po předložení závěrečných vyúčtování v roce 2023 je vyvolán zařazením dotačního programu do rozpočtu kraje na rok 2022.</t>
  </si>
  <si>
    <t>Multifunkční sportovní hala v Ostravě</t>
  </si>
  <si>
    <t>Usnesením ZK č. 15/1879 ze dne 5.3.2020 byl schválen závazek kraje v maximální výši 80 mil. Kč k zajištění podpory k vybudování Multifunkční sportovní haly v Ostravě na ulici U Stadiónu v Ostravě - Moravské Ostravě, a to na období let 2021 - 2023. Usnesením zastupitelstva kraje č. 4/357 ze dne 17.6.2021 bylo rozhodnuto o změně období schváleného závazku, a to na období let 2022-2025 (Memorandum o vzájemné spolupráci a finanční podpoře).</t>
  </si>
  <si>
    <t>Částečná kompenzace nákladů spojených s převodem činnosti Střední odborné školy waldorfská, Ostrava, příspěvková organizace</t>
  </si>
  <si>
    <t>Mistrovství světa v ledním hokeji 2024</t>
  </si>
  <si>
    <t>Statutární město Ostrava
(00845451),
Český svaz ledního hokeje z.s.
(00536440)</t>
  </si>
  <si>
    <t>Usnesením zastupitelstva kraje č. 4/356 ze dne 17.6.2021 byl schválen závazek kraje v celkové výši 30 mil. Kč k zajištění finanční podpory Mistrovství světa IIHF v ledním hokeji 2024 v České republice, a to na období let 2022–2024 (Memorandum o vzájemné spolupráci a finanční podpoře pro Mistrovství světa IIHF v ledním hokeji 2024 v České republice).</t>
  </si>
  <si>
    <t>Fakultní nemocnice Ostrava
(00843989)</t>
  </si>
  <si>
    <t>Závazek kraje vyplývající ze smlouvy č. 03554/2018/ZDR na technickou a servisní podporu v rámci elektronizace procesů podpory sdílení dat a komunikace ve zdravotnictví.</t>
  </si>
  <si>
    <t>903</t>
  </si>
  <si>
    <t>Ostravská univerzita
(61988987)</t>
  </si>
  <si>
    <t>Rada kraje usnesení č. 45/3982 ze dne 28. 8. 2018 ve znění usnesení č. 94/8214 ze dne 17. 8. 2020 souhlasila se způsobem podpory navýšení počtu studentů prvních ročníků studijních programů vyučovaných na Lékařské fakultě Ostravské univerzity po dobu 6-ti let.</t>
  </si>
  <si>
    <t>1. KORONERSKÁ s.r.o. Trutnov, Poříčí, Benešova 141
(01681486)</t>
  </si>
  <si>
    <t xml:space="preserve">Kybernetická bezpečnost – příspěvkové organizace kraje </t>
  </si>
  <si>
    <t>8503</t>
  </si>
  <si>
    <t xml:space="preserve">Zajištění aktivní kybernetické bezpečnosti pro 7 krajských nemocnic s cílem eliminovat nebo snížit rizika související s možným narušením důvěrnosti, integrity a dostupnosti informací. </t>
  </si>
  <si>
    <t xml:space="preserve">Moravskoslezský kraj zajišťuje údržbu chráněných části přírody na území kraje vyplývající z obecně právních předpisů. V návaznosti na to jsou uzavřené dlouhodobé smlouvy nebo smlouvy na dobu neurčitou s jednotlivými subjekty na tyto činnosti. Závazek Moravskoslezského kraje byl schválen usnesením zasedání zastupitelstva kraje č. 6/520 dne 14.12.2017 a bude upraven na jednání zastupitelstva kraje dne 16.12.2021.                                                                   </t>
  </si>
  <si>
    <t xml:space="preserve">Fyzické osoby </t>
  </si>
  <si>
    <t>Informační systém o znečištění ovzduší</t>
  </si>
  <si>
    <t xml:space="preserve"> Právnické osoby</t>
  </si>
  <si>
    <t>Závazek  na období od 2022 do 2024, ve výši 2 mil. Kč ročně. O závazku rozhodne zastupitelstvo kraje na stejném zasedání dne 16.12.2021.</t>
  </si>
  <si>
    <t>Dotační program – Podpora návrhu řešení nakládání s vodami na území, příp. části území, obce</t>
  </si>
  <si>
    <t xml:space="preserve">Obce </t>
  </si>
  <si>
    <t>Závazek na období od 2022 do 2024, ve výši 2 mil. Kč ročně. O závazku rozhodne zastupitelstvo kraje na stejném zasedání dne 16.12.2021.</t>
  </si>
  <si>
    <t>Dotační program – Podpora vzdělávání a poradenství v oblasti životního prostředí</t>
  </si>
  <si>
    <t>Dotační program - Podpora odpadového hospodářství</t>
  </si>
  <si>
    <t xml:space="preserve">Právnické osoby, obce </t>
  </si>
  <si>
    <t>Závazek na období od 2022 do 2024, ve výši 3 mil. Kč ročně. O závazku rozhodne zastupitelstvo kraje na stejném zasedání dne 16.12.2021.</t>
  </si>
  <si>
    <t>Propagace v oblasti životního prostředí</t>
  </si>
  <si>
    <t>Závazek na období od 2022 do 2024, ve výši 350 tis. Kč ročně. O závazku rozhodne zastupitelstvo kraje na stejném zasedání dne 16.12.2021.</t>
  </si>
  <si>
    <t>Osvětová činnost</t>
  </si>
  <si>
    <t>Závazek na období 2022 do 2024, ve výši 20 tis. Kč ročně. O závazku rozhodne zastupitelstvo kraje na stejném zasedání dne 16.12.2021.</t>
  </si>
  <si>
    <t>Subjekt</t>
  </si>
  <si>
    <t>Ručitelský závazek MSK za závazky společnosti VaK Bruntál, a.s. - stav k 31.12.2019</t>
  </si>
  <si>
    <t>Jednotný personální a mzdový systém pro příspěvkové organizace Moravskoslezského kraje</t>
  </si>
  <si>
    <t>Financování akce bude předloženo ke schválení na jednání zastupitelstva kraje dne 16. 12. 2021 v rámci schvalování rozpočtu kraje na rok 2022.</t>
  </si>
  <si>
    <t>Osazení a správa pachových ohradníků na vybraných úsecích silnic II. a III. tříd v Moravskoslezském kraji (Správa silnic Moravskoslezského kraje, příspěvková organizace, Ostrava)</t>
  </si>
  <si>
    <t>Financování akce bylo schváleno usnesením zastupitelstva kraje č. 4/338 ze dne 17. 6. 2021.</t>
  </si>
  <si>
    <t>Financování akce bylo schváleno usnesením zastupitelstva kraje č. 16/1923 ze dne 4. 6. 2020.</t>
  </si>
  <si>
    <t>Financování akce bylo schváleno usnesením zastupitelstva kraje č. 4/1652 ze dne 12. 12. 2019.</t>
  </si>
  <si>
    <t>Financování akce bylo schváleno usnesením zastupitelstva kraje č. 4/291 ze 17. 6. 2021.</t>
  </si>
  <si>
    <t>Dynamický systém rezervace parkovacích míst u budov KÚ MSK</t>
  </si>
  <si>
    <t>Vysokorychlostní datová síť</t>
  </si>
  <si>
    <t>Financování akce bylo schváleno usnesením zastupitelstva kraje č. 2/21 ze dne 17. 12. 2020</t>
  </si>
  <si>
    <t>Financování akce bylo schváleno usnesením zastupitelstva kraje č. 10/1083 ze dne 13. 12. 2018.</t>
  </si>
  <si>
    <t>Stabilizace zdiva hradu Hukvaldy (Muzeum Beskyd Frýdek-Místek, příspěvková organizace)</t>
  </si>
  <si>
    <t>Financování akce bylo schváleno usnesením zastupitelstva kraje č. 2/21 ze dne 17. 12. 2020.</t>
  </si>
  <si>
    <t>Podpora rozvoje muzejnictví v Moravskoslezském kraji - příspěvkové organizace MSK (Jednotný systém evidence sbírek muzejní povahy)</t>
  </si>
  <si>
    <t>Financování akce bylo schváleno usnesením zastupitelstva kraje č. 4/331 ze dne 17. 6. 2021.</t>
  </si>
  <si>
    <t>Oprava střechy a fasády ul. Rybářská (Domov Bílá Opava, příspěvková organizace)</t>
  </si>
  <si>
    <t>Financování akce bylo schváleno usnesením zastupitelstva kraje č. 6/520 ze dne 14. 12. 2017.</t>
  </si>
  <si>
    <t xml:space="preserve">Financování akce bylo schváleno na jednání zastupitelstva kraje usnesením č. 6/520 ze dne 14. 12. 2017.  </t>
  </si>
  <si>
    <t>Financování akce bylo schváleno usnesením zastupitelstva kraje č. 10/1083 ze dne 13. 12. 2018</t>
  </si>
  <si>
    <t>Financování akce bylo schváleno usnesením zastupitelstva kraje č. 14/1652 ze dne 12. 12. 2019</t>
  </si>
  <si>
    <t>Rekonstrukce elektroinstalace a zdravotechniky (Střední škola, Základní škola a Mateřská škola, Třinec, Jablunkovská 241, příspěvková organizace)</t>
  </si>
  <si>
    <t>Rekonstrukce sportovní haly včetně zázemí (Střední průmyslová škola, Obchodní akademie a Jazyková škola s právem státní jazykové zkoušky, Frýdek-Místek, příspěvková organizace)</t>
  </si>
  <si>
    <t>Rekonstrukce školní kuchyně na výdejnu (Gymnázium a Střední odborná škola, Frýdek-Místek, Cihelní 410, příspěvková organizace)</t>
  </si>
  <si>
    <t>Výměna střešní krytiny (Albrechtova střední škola, Český Těšín, příspěvková organizace)</t>
  </si>
  <si>
    <t>Oprava krovů a střešního pláště budov školního statku (Školní statek, Opava, příspěvková organizace)</t>
  </si>
  <si>
    <t>Sanace zdiva Sadová 29 (Základní umělecká škola Bohuslava Martinů, Havířov-Město, Na Schodech 1, příspěvková organizace)</t>
  </si>
  <si>
    <t>Zřízení nového gastrocentra (Střední škola prof. Zdeňka Matějčka, Ostrava-Poruba, příspěvková organizace)</t>
  </si>
  <si>
    <t>Financování akce bylo schváleno usnesením zastupitelstva kraje č. 5/410 ze dne 16. 9. 2021</t>
  </si>
  <si>
    <t>Financování akce bylo schváleno usnesením zastupitelstva kraje č. 2/28 ze dne 22. 12. 2016</t>
  </si>
  <si>
    <t>Rekonstrukce kanalizace - Karviná (Nemocnice s poliklinikou Karviná-Ráj, příspěvková organizace)</t>
  </si>
  <si>
    <t>Pavilon C - stavební úpravy a přístavba rehabilitace (Sdružené zdravotnické zařízení Krnov, příspěvková organizace)</t>
  </si>
  <si>
    <t>Plán rozvoje vodovodů a kanalizací MSK - webová aplikace</t>
  </si>
  <si>
    <t>I/56 Ostrava – prodloužená Místecká, III. stavba</t>
  </si>
  <si>
    <t>Novostavba Dětského centra (Dětské centrum Pluto, příspěvková organizace, Havířov)</t>
  </si>
  <si>
    <t>Domov se zvláštním režimem Ostrava-Poruba (Fontána, příspěvková organizace, Hlučín)</t>
  </si>
  <si>
    <t>Česká spořitelna, a.s.
(45244782)</t>
  </si>
  <si>
    <t>Přístavba Domu umění - Galerie 21. století (Galerie výtvarného umění v Ostravě, příspěvková organizace)</t>
  </si>
  <si>
    <t xml:space="preserve">Financování realizace akce bylo schváleno na jednání zastupitelstva kraje usnesením č. 6/520 ze dne 14. 12. 2017. Memorandum o spolupráci při přípravě a realizaci projektu s ČR - Ministerstvem kultury (300 mil. Kč) a statutárním městem Ostrava (150 mil. Kč) bylo uzavřeno dne 25. 4. 2018.  </t>
  </si>
  <si>
    <t>Výstavba sportovní haly pro Gymnázium a SPŠEI ve Frenštátě pod Radhoštěm (Gymnázium a Střední průmyslová škola elektrotechniky a informatiky, Frenštát pod Radhoštěm, příspěvková organizace)</t>
  </si>
  <si>
    <t>Přehled očekávaných účelových dotací v letech 2023 - 2025</t>
  </si>
  <si>
    <t>Výdaje financované z úvěru ČS</t>
  </si>
  <si>
    <r>
      <t>UKAZATELE ZADLUŽENOSTI (</t>
    </r>
    <r>
      <rPr>
        <b/>
        <i/>
        <sz val="12"/>
        <rFont val="Tahoma"/>
        <family val="2"/>
        <charset val="238"/>
      </rPr>
      <t>včetně dalšího plánovaného úvěru na předfinancování evropských dotací od roku 2023</t>
    </r>
    <r>
      <rPr>
        <b/>
        <sz val="12"/>
        <rFont val="Tahoma"/>
        <family val="2"/>
        <charset val="238"/>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</si>
</sst>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 _K_č"/>
    <numFmt numFmtId="166" formatCode="#,##0\ _K_č;\-#,##0\_\K_č"/>
    <numFmt numFmtId="167" formatCode="0.0%"/>
    <numFmt numFmtId="168" formatCode="0000"/>
  </numFmts>
  <fonts count="88" x14ac:knownFonts="1">
    <font>
      <sz val="10"/>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2"/>
      <name val="Tahoma"/>
      <family val="2"/>
      <charset val="238"/>
    </font>
    <font>
      <b/>
      <sz val="12"/>
      <name val="Tahoma"/>
      <family val="2"/>
      <charset val="238"/>
    </font>
    <font>
      <sz val="10"/>
      <name val="Tahoma"/>
      <family val="2"/>
      <charset val="238"/>
    </font>
    <font>
      <i/>
      <sz val="10"/>
      <name val="Tahoma"/>
      <family val="2"/>
      <charset val="238"/>
    </font>
    <font>
      <b/>
      <sz val="10"/>
      <name val="Tahoma"/>
      <family val="2"/>
      <charset val="238"/>
    </font>
    <font>
      <b/>
      <sz val="12"/>
      <color indexed="60"/>
      <name val="Tahoma"/>
      <family val="2"/>
      <charset val="238"/>
    </font>
    <font>
      <i/>
      <sz val="8"/>
      <name val="Tahoma"/>
      <family val="2"/>
      <charset val="238"/>
    </font>
    <font>
      <b/>
      <i/>
      <sz val="10"/>
      <name val="Tahoma"/>
      <family val="2"/>
      <charset val="238"/>
    </font>
    <font>
      <i/>
      <sz val="12"/>
      <name val="Tahoma"/>
      <family val="2"/>
      <charset val="238"/>
    </font>
    <font>
      <b/>
      <sz val="12"/>
      <color indexed="10"/>
      <name val="Tahoma"/>
      <family val="2"/>
      <charset val="238"/>
    </font>
    <font>
      <b/>
      <i/>
      <sz val="12"/>
      <color indexed="10"/>
      <name val="Tahoma"/>
      <family val="2"/>
      <charset val="238"/>
    </font>
    <font>
      <b/>
      <sz val="8"/>
      <color indexed="10"/>
      <name val="Tahoma"/>
      <family val="2"/>
      <charset val="238"/>
    </font>
    <font>
      <sz val="11"/>
      <color indexed="8"/>
      <name val="Calibri"/>
      <family val="2"/>
      <charset val="238"/>
    </font>
    <font>
      <sz val="11"/>
      <color indexed="9"/>
      <name val="Calibri"/>
      <family val="2"/>
      <charset val="238"/>
    </font>
    <font>
      <sz val="11"/>
      <color indexed="17"/>
      <name val="Calibri"/>
      <family val="2"/>
      <charset val="238"/>
    </font>
    <font>
      <b/>
      <sz val="11"/>
      <color indexed="9"/>
      <name val="Calibri"/>
      <family val="2"/>
      <charset val="238"/>
    </font>
    <font>
      <sz val="11"/>
      <color indexed="60"/>
      <name val="Calibri"/>
      <family val="2"/>
      <charset val="238"/>
    </font>
    <font>
      <sz val="10"/>
      <color theme="1"/>
      <name val="Arial"/>
      <family val="2"/>
      <charset val="238"/>
    </font>
    <font>
      <sz val="10"/>
      <name val="Arial CE"/>
      <charset val="238"/>
    </font>
    <font>
      <sz val="11"/>
      <color indexed="52"/>
      <name val="Calibri"/>
      <family val="2"/>
      <charset val="238"/>
    </font>
    <font>
      <b/>
      <sz val="11"/>
      <color indexed="8"/>
      <name val="Calibri"/>
      <family val="2"/>
      <charset val="238"/>
    </font>
    <font>
      <sz val="11"/>
      <color indexed="10"/>
      <name val="Calibri"/>
      <family val="2"/>
      <charset val="238"/>
    </font>
    <font>
      <b/>
      <sz val="18"/>
      <color indexed="56"/>
      <name val="Cambria"/>
      <family val="2"/>
      <charset val="238"/>
    </font>
    <font>
      <i/>
      <sz val="11"/>
      <color indexed="23"/>
      <name val="Calibri"/>
      <family val="2"/>
      <charset val="238"/>
    </font>
    <font>
      <sz val="11"/>
      <color indexed="20"/>
      <name val="Calibri"/>
      <family val="2"/>
      <charset val="238"/>
    </font>
    <font>
      <b/>
      <sz val="10"/>
      <name val="Tahoma"/>
      <family val="2"/>
    </font>
    <font>
      <sz val="10"/>
      <name val="Tahoma"/>
      <family val="2"/>
    </font>
    <font>
      <sz val="12"/>
      <name val="Times New Roman"/>
      <family val="1"/>
    </font>
    <font>
      <sz val="10"/>
      <name val="Times New Roman"/>
      <family val="1"/>
    </font>
    <font>
      <b/>
      <sz val="14"/>
      <name val="Tahoma"/>
      <family val="2"/>
    </font>
    <font>
      <b/>
      <sz val="12"/>
      <name val="Tahoma"/>
      <family val="2"/>
    </font>
    <font>
      <b/>
      <sz val="9"/>
      <name val="Tahoma"/>
      <family val="2"/>
    </font>
    <font>
      <sz val="9"/>
      <name val="Tahoma"/>
      <family val="2"/>
    </font>
    <font>
      <b/>
      <sz val="9"/>
      <name val="Tahoma"/>
      <family val="2"/>
      <charset val="238"/>
    </font>
    <font>
      <sz val="9"/>
      <name val="Tahoma"/>
      <family val="2"/>
      <charset val="238"/>
    </font>
    <font>
      <b/>
      <sz val="8"/>
      <name val="Tahoma"/>
      <family val="2"/>
      <charset val="238"/>
    </font>
    <font>
      <sz val="8"/>
      <name val="Tahoma"/>
      <family val="2"/>
      <charset val="238"/>
    </font>
    <font>
      <b/>
      <sz val="10"/>
      <name val="Arial CE"/>
      <charset val="238"/>
    </font>
    <font>
      <sz val="8"/>
      <name val="Arial"/>
      <family val="2"/>
      <charset val="238"/>
    </font>
    <font>
      <sz val="11"/>
      <name val="Calibri"/>
      <family val="2"/>
      <charset val="238"/>
      <scheme val="minor"/>
    </font>
    <font>
      <sz val="8"/>
      <color rgb="FFFF0000"/>
      <name val="Tahoma"/>
      <family val="2"/>
      <charset val="238"/>
    </font>
    <font>
      <b/>
      <sz val="11"/>
      <name val="Tahoma"/>
      <family val="2"/>
      <charset val="238"/>
    </font>
    <font>
      <b/>
      <vertAlign val="superscript"/>
      <sz val="10"/>
      <name val="Tahoma"/>
      <family val="2"/>
      <charset val="238"/>
    </font>
    <font>
      <b/>
      <sz val="10"/>
      <name val="Arial"/>
      <family val="2"/>
      <charset val="238"/>
    </font>
    <font>
      <sz val="12"/>
      <color indexed="10"/>
      <name val="Tahoma"/>
      <family val="2"/>
      <charset val="238"/>
    </font>
    <font>
      <b/>
      <sz val="10"/>
      <color rgb="FFFF0000"/>
      <name val="Tahoma"/>
      <family val="2"/>
      <charset val="238"/>
    </font>
    <font>
      <sz val="10"/>
      <color rgb="FFFF0000"/>
      <name val="Tahoma"/>
      <family val="2"/>
      <charset val="238"/>
    </font>
    <font>
      <sz val="10"/>
      <color rgb="FFFF0000"/>
      <name val="Arial"/>
      <family val="2"/>
      <charset val="238"/>
    </font>
    <font>
      <sz val="9"/>
      <color rgb="FF0070C0"/>
      <name val="Tahoma"/>
      <family val="2"/>
      <charset val="238"/>
    </font>
    <font>
      <b/>
      <sz val="9"/>
      <color rgb="FF0070C0"/>
      <name val="Tahoma"/>
      <family val="2"/>
      <charset val="238"/>
    </font>
    <font>
      <i/>
      <sz val="8"/>
      <color rgb="FF0070C0"/>
      <name val="Tahoma"/>
      <family val="2"/>
      <charset val="238"/>
    </font>
    <font>
      <b/>
      <sz val="8"/>
      <name val="Arial"/>
      <family val="2"/>
      <charset val="238"/>
    </font>
    <font>
      <b/>
      <sz val="11"/>
      <name val="Calibri"/>
      <family val="2"/>
      <charset val="238"/>
      <scheme val="minor"/>
    </font>
    <font>
      <i/>
      <sz val="10"/>
      <color rgb="FFFF0000"/>
      <name val="Tahoma"/>
      <family val="2"/>
      <charset val="238"/>
    </font>
    <font>
      <b/>
      <i/>
      <sz val="12"/>
      <name val="Tahoma"/>
      <family val="2"/>
      <charset val="238"/>
    </font>
    <font>
      <sz val="8"/>
      <color theme="8" tint="-0.249977111117893"/>
      <name val="Tahoma"/>
      <family val="2"/>
      <charset val="238"/>
    </font>
    <font>
      <b/>
      <sz val="8"/>
      <color theme="8" tint="-0.249977111117893"/>
      <name val="Tahoma"/>
      <family val="2"/>
      <charset val="238"/>
    </font>
    <font>
      <sz val="11"/>
      <color theme="8" tint="-0.249977111117893"/>
      <name val="Tahoma"/>
      <family val="2"/>
      <charset val="238"/>
    </font>
    <font>
      <sz val="10"/>
      <color theme="8" tint="-0.249977111117893"/>
      <name val="Tahoma"/>
      <family val="2"/>
      <charset val="238"/>
    </font>
    <font>
      <b/>
      <sz val="12"/>
      <name val="Calibri"/>
      <family val="2"/>
      <charset val="238"/>
      <scheme val="minor"/>
    </font>
    <font>
      <sz val="10"/>
      <color theme="1"/>
      <name val="Tahoma"/>
      <family val="2"/>
      <charset val="238"/>
    </font>
    <font>
      <b/>
      <sz val="8"/>
      <color theme="1"/>
      <name val="Tahoma"/>
      <family val="2"/>
      <charset val="238"/>
    </font>
    <font>
      <b/>
      <sz val="8"/>
      <color indexed="8"/>
      <name val="Tahoma"/>
      <family val="2"/>
      <charset val="238"/>
    </font>
    <font>
      <sz val="8"/>
      <color theme="1"/>
      <name val="Tahoma"/>
      <family val="2"/>
      <charset val="238"/>
    </font>
    <font>
      <sz val="8"/>
      <color theme="1"/>
      <name val="Arial"/>
      <family val="2"/>
      <charset val="238"/>
    </font>
    <font>
      <sz val="8"/>
      <color theme="1"/>
      <name val="Calibri"/>
      <family val="2"/>
      <charset val="238"/>
      <scheme val="minor"/>
    </font>
    <font>
      <b/>
      <sz val="10"/>
      <color theme="1"/>
      <name val="Tahoma"/>
      <family val="2"/>
      <charset val="238"/>
    </font>
    <font>
      <b/>
      <sz val="8"/>
      <color theme="1"/>
      <name val="Calibri"/>
      <family val="2"/>
      <charset val="238"/>
      <scheme val="minor"/>
    </font>
    <font>
      <sz val="10"/>
      <color theme="1"/>
      <name val="Calibri"/>
      <family val="2"/>
      <charset val="238"/>
      <scheme val="minor"/>
    </font>
    <font>
      <sz val="8"/>
      <color indexed="8"/>
      <name val="Tahoma"/>
      <family val="2"/>
      <charset val="238"/>
    </font>
    <font>
      <sz val="8"/>
      <color rgb="FF000000"/>
      <name val="Tahoma"/>
      <family val="2"/>
      <charset val="238"/>
    </font>
    <font>
      <sz val="11"/>
      <name val="Tahoma"/>
      <family val="2"/>
      <charset val="238"/>
    </font>
    <font>
      <sz val="8"/>
      <color rgb="FFFF0000"/>
      <name val="Arial"/>
      <family val="2"/>
      <charset val="238"/>
    </font>
    <font>
      <sz val="8"/>
      <color theme="3" tint="0.39997558519241921"/>
      <name val="Tahoma"/>
      <family val="2"/>
      <charset val="238"/>
    </font>
    <font>
      <sz val="10"/>
      <name val="Times New Roman CE"/>
      <family val="1"/>
      <charset val="238"/>
    </font>
  </fonts>
  <fills count="29">
    <fill>
      <patternFill patternType="none"/>
    </fill>
    <fill>
      <patternFill patternType="gray125"/>
    </fill>
    <fill>
      <patternFill patternType="solid">
        <fgColor indexed="9"/>
        <bgColor indexed="64"/>
      </patternFill>
    </fill>
    <fill>
      <patternFill patternType="solid">
        <fgColor indexed="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11"/>
      </patternFill>
    </fill>
    <fill>
      <patternFill patternType="solid">
        <fgColor indexed="44"/>
      </patternFill>
    </fill>
    <fill>
      <patternFill patternType="solid">
        <fgColor indexed="29"/>
      </patternFill>
    </fill>
    <fill>
      <patternFill patternType="solid">
        <fgColor indexed="51"/>
      </patternFill>
    </fill>
    <fill>
      <patternFill patternType="solid">
        <fgColor indexed="36"/>
      </patternFill>
    </fill>
    <fill>
      <patternFill patternType="solid">
        <fgColor indexed="52"/>
      </patternFill>
    </fill>
    <fill>
      <patternFill patternType="solid">
        <fgColor indexed="30"/>
      </patternFill>
    </fill>
    <fill>
      <patternFill patternType="solid">
        <fgColor indexed="49"/>
      </patternFill>
    </fill>
    <fill>
      <patternFill patternType="solid">
        <fgColor indexed="55"/>
      </patternFill>
    </fill>
    <fill>
      <patternFill patternType="solid">
        <fgColor indexed="43"/>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7"/>
        <bgColor indexed="64"/>
      </patternFill>
    </fill>
    <fill>
      <patternFill patternType="solid">
        <fgColor theme="0"/>
        <bgColor indexed="64"/>
      </patternFill>
    </fill>
    <fill>
      <patternFill patternType="solid">
        <fgColor rgb="FFFFCC99"/>
        <bgColor indexed="64"/>
      </patternFill>
    </fill>
    <fill>
      <patternFill patternType="solid">
        <fgColor rgb="FFFFFF99"/>
        <bgColor indexed="64"/>
      </patternFill>
    </fill>
  </fills>
  <borders count="93">
    <border>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8"/>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8"/>
      </left>
      <right style="medium">
        <color indexed="64"/>
      </right>
      <top style="medium">
        <color indexed="64"/>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8"/>
      </left>
      <right/>
      <top style="thin">
        <color indexed="8"/>
      </top>
      <bottom style="thin">
        <color indexed="8"/>
      </bottom>
      <diagonal/>
    </border>
    <border>
      <left style="medium">
        <color indexed="64"/>
      </left>
      <right style="thin">
        <color indexed="64"/>
      </right>
      <top/>
      <bottom/>
      <diagonal/>
    </border>
  </borders>
  <cellStyleXfs count="77">
    <xf numFmtId="0" fontId="0" fillId="0" borderId="0"/>
    <xf numFmtId="0" fontId="12" fillId="0" borderId="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0" borderId="0" applyNumberFormat="0" applyBorder="0" applyAlignment="0" applyProtection="0"/>
    <xf numFmtId="0" fontId="25" fillId="7" borderId="0" applyNumberFormat="0" applyBorder="0" applyAlignment="0" applyProtection="0"/>
    <xf numFmtId="0" fontId="25" fillId="11" borderId="0" applyNumberFormat="0" applyBorder="0" applyAlignment="0" applyProtection="0"/>
    <xf numFmtId="0" fontId="25" fillId="13" borderId="0" applyNumberFormat="0" applyBorder="0" applyAlignment="0" applyProtection="0"/>
    <xf numFmtId="0" fontId="26" fillId="10"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2" borderId="0" applyNumberFormat="0" applyBorder="0" applyAlignment="0" applyProtection="0"/>
    <xf numFmtId="0" fontId="26" fillId="10" borderId="0" applyNumberFormat="0" applyBorder="0" applyAlignment="0" applyProtection="0"/>
    <xf numFmtId="0" fontId="26" fillId="14" borderId="0" applyNumberFormat="0" applyBorder="0" applyAlignment="0" applyProtection="0"/>
    <xf numFmtId="0" fontId="26" fillId="17" borderId="0" applyNumberFormat="0" applyBorder="0" applyAlignment="0" applyProtection="0"/>
    <xf numFmtId="0" fontId="26" fillId="15" borderId="0" applyNumberFormat="0" applyBorder="0" applyAlignment="0" applyProtection="0"/>
    <xf numFmtId="0" fontId="27" fillId="6" borderId="0" applyNumberFormat="0" applyBorder="0" applyAlignment="0" applyProtection="0"/>
    <xf numFmtId="0" fontId="28" fillId="18" borderId="27" applyNumberFormat="0" applyAlignment="0" applyProtection="0"/>
    <xf numFmtId="0" fontId="29" fillId="19" borderId="0" applyNumberFormat="0" applyBorder="0" applyAlignment="0" applyProtection="0"/>
    <xf numFmtId="0" fontId="12" fillId="0" borderId="0"/>
    <xf numFmtId="0" fontId="12" fillId="0" borderId="0"/>
    <xf numFmtId="0" fontId="12" fillId="0" borderId="0"/>
    <xf numFmtId="0" fontId="12" fillId="0" borderId="0"/>
    <xf numFmtId="0" fontId="30" fillId="0" borderId="0"/>
    <xf numFmtId="0" fontId="12" fillId="0" borderId="0"/>
    <xf numFmtId="0" fontId="31" fillId="0" borderId="0"/>
    <xf numFmtId="0" fontId="25" fillId="20" borderId="28" applyNumberFormat="0" applyFont="0" applyAlignment="0" applyProtection="0"/>
    <xf numFmtId="0" fontId="32" fillId="0" borderId="29" applyNumberFormat="0" applyFill="0" applyAlignment="0" applyProtection="0"/>
    <xf numFmtId="0" fontId="33" fillId="0" borderId="30" applyNumberFormat="0" applyFill="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5"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14" borderId="0" applyNumberFormat="0" applyBorder="0" applyAlignment="0" applyProtection="0"/>
    <xf numFmtId="0" fontId="26" fillId="17" borderId="0" applyNumberFormat="0" applyBorder="0" applyAlignment="0" applyProtection="0"/>
    <xf numFmtId="0" fontId="26" fillId="24" borderId="0" applyNumberFormat="0" applyBorder="0" applyAlignment="0" applyProtection="0"/>
    <xf numFmtId="0" fontId="12" fillId="0" borderId="0"/>
    <xf numFmtId="0" fontId="12" fillId="0" borderId="0"/>
    <xf numFmtId="0" fontId="11" fillId="0" borderId="0"/>
    <xf numFmtId="0" fontId="12" fillId="0" borderId="0"/>
    <xf numFmtId="9" fontId="12" fillId="0" borderId="0" applyFont="0" applyFill="0" applyBorder="0" applyAlignment="0" applyProtection="0"/>
    <xf numFmtId="0" fontId="31" fillId="0" borderId="0"/>
    <xf numFmtId="0" fontId="25" fillId="0" borderId="0"/>
    <xf numFmtId="0" fontId="10" fillId="0" borderId="0"/>
    <xf numFmtId="0" fontId="9" fillId="0" borderId="0"/>
    <xf numFmtId="0" fontId="8" fillId="0" borderId="0"/>
    <xf numFmtId="0" fontId="8" fillId="0" borderId="0"/>
    <xf numFmtId="0" fontId="7" fillId="0" borderId="0"/>
    <xf numFmtId="0" fontId="7" fillId="0" borderId="0"/>
    <xf numFmtId="0" fontId="6" fillId="0" borderId="0"/>
    <xf numFmtId="0" fontId="6" fillId="0" borderId="0"/>
    <xf numFmtId="0" fontId="5" fillId="0" borderId="0"/>
    <xf numFmtId="0" fontId="4" fillId="0" borderId="0"/>
    <xf numFmtId="0" fontId="4" fillId="0" borderId="0"/>
    <xf numFmtId="0" fontId="3" fillId="0" borderId="0"/>
    <xf numFmtId="0" fontId="2" fillId="0" borderId="0"/>
    <xf numFmtId="0" fontId="12" fillId="0" borderId="0">
      <alignment wrapText="1"/>
    </xf>
    <xf numFmtId="0" fontId="1" fillId="0" borderId="0"/>
    <xf numFmtId="0" fontId="30" fillId="0" borderId="0"/>
    <xf numFmtId="0" fontId="1" fillId="0" borderId="0"/>
    <xf numFmtId="0" fontId="1" fillId="0" borderId="0"/>
    <xf numFmtId="0" fontId="31" fillId="0" borderId="0"/>
  </cellStyleXfs>
  <cellXfs count="744">
    <xf numFmtId="0" fontId="0" fillId="0" borderId="0" xfId="0"/>
    <xf numFmtId="0" fontId="13" fillId="0" borderId="0" xfId="1" applyFont="1" applyAlignment="1">
      <alignment vertical="center"/>
    </xf>
    <xf numFmtId="0" fontId="15" fillId="0" borderId="0" xfId="1" applyFont="1" applyAlignment="1">
      <alignment vertical="center"/>
    </xf>
    <xf numFmtId="0" fontId="14" fillId="0" borderId="0" xfId="1" applyFont="1" applyAlignment="1">
      <alignment vertical="center"/>
    </xf>
    <xf numFmtId="0" fontId="18" fillId="2" borderId="0" xfId="1" applyFont="1" applyFill="1" applyAlignment="1">
      <alignment vertical="center"/>
    </xf>
    <xf numFmtId="0" fontId="14" fillId="0" borderId="0" xfId="1" applyFont="1" applyAlignment="1">
      <alignment horizontal="center" vertical="center" wrapText="1"/>
    </xf>
    <xf numFmtId="164" fontId="15" fillId="0" borderId="0" xfId="1" applyNumberFormat="1" applyFont="1" applyAlignment="1">
      <alignment vertical="center"/>
    </xf>
    <xf numFmtId="4" fontId="15" fillId="0" borderId="0" xfId="1" applyNumberFormat="1" applyFont="1" applyAlignment="1">
      <alignment vertical="center"/>
    </xf>
    <xf numFmtId="0" fontId="14" fillId="0" borderId="0" xfId="1" applyFont="1" applyAlignment="1">
      <alignment vertical="center" wrapText="1"/>
    </xf>
    <xf numFmtId="0" fontId="22" fillId="0" borderId="0" xfId="1" applyFont="1" applyAlignment="1">
      <alignment vertical="center"/>
    </xf>
    <xf numFmtId="0" fontId="23" fillId="0" borderId="0" xfId="1" applyFont="1" applyAlignment="1">
      <alignment vertical="center"/>
    </xf>
    <xf numFmtId="1" fontId="38" fillId="25" borderId="17" xfId="1" applyNumberFormat="1" applyFont="1" applyFill="1" applyBorder="1" applyAlignment="1">
      <alignment horizontal="center" vertical="center" wrapText="1"/>
    </xf>
    <xf numFmtId="1" fontId="38" fillId="25" borderId="16" xfId="1" applyNumberFormat="1" applyFont="1" applyFill="1" applyBorder="1" applyAlignment="1">
      <alignment horizontal="center" vertical="center" wrapText="1"/>
    </xf>
    <xf numFmtId="0" fontId="38" fillId="25" borderId="25" xfId="1" applyFont="1" applyFill="1" applyBorder="1" applyAlignment="1">
      <alignment horizontal="center" vertical="center" wrapText="1"/>
    </xf>
    <xf numFmtId="0" fontId="38" fillId="25" borderId="24" xfId="1" applyFont="1" applyFill="1" applyBorder="1" applyAlignment="1">
      <alignment horizontal="center" vertical="center" wrapText="1"/>
    </xf>
    <xf numFmtId="0" fontId="38" fillId="25" borderId="23" xfId="1" applyFont="1" applyFill="1" applyBorder="1" applyAlignment="1">
      <alignment horizontal="center" vertical="center" wrapText="1"/>
    </xf>
    <xf numFmtId="0" fontId="38" fillId="25" borderId="22" xfId="1" applyFont="1" applyFill="1" applyBorder="1" applyAlignment="1">
      <alignment horizontal="center" vertical="center" wrapText="1"/>
    </xf>
    <xf numFmtId="3" fontId="20" fillId="3" borderId="4" xfId="1" applyNumberFormat="1" applyFont="1" applyFill="1" applyBorder="1" applyAlignment="1">
      <alignment horizontal="right"/>
    </xf>
    <xf numFmtId="49" fontId="17" fillId="3" borderId="19" xfId="1" applyNumberFormat="1" applyFont="1" applyFill="1" applyBorder="1" applyAlignment="1">
      <alignment vertical="center"/>
    </xf>
    <xf numFmtId="3" fontId="17" fillId="3" borderId="22" xfId="1" applyNumberFormat="1" applyFont="1" applyFill="1" applyBorder="1" applyAlignment="1">
      <alignment horizontal="right" vertical="center"/>
    </xf>
    <xf numFmtId="3" fontId="20" fillId="3" borderId="5" xfId="1" applyNumberFormat="1" applyFont="1" applyFill="1" applyBorder="1" applyAlignment="1">
      <alignment horizontal="right"/>
    </xf>
    <xf numFmtId="0" fontId="15" fillId="0" borderId="0" xfId="1" applyFont="1"/>
    <xf numFmtId="0" fontId="12" fillId="0" borderId="0" xfId="1"/>
    <xf numFmtId="164" fontId="12" fillId="0" borderId="0" xfId="1" applyNumberFormat="1"/>
    <xf numFmtId="3" fontId="12" fillId="0" borderId="0" xfId="1" applyNumberFormat="1"/>
    <xf numFmtId="49" fontId="15" fillId="0" borderId="0" xfId="1" applyNumberFormat="1" applyFont="1"/>
    <xf numFmtId="0" fontId="40" fillId="0" borderId="0" xfId="1" applyFont="1"/>
    <xf numFmtId="164" fontId="40" fillId="0" borderId="0" xfId="1" applyNumberFormat="1" applyFont="1"/>
    <xf numFmtId="3" fontId="41" fillId="0" borderId="0" xfId="1" applyNumberFormat="1" applyFont="1"/>
    <xf numFmtId="0" fontId="41" fillId="0" borderId="0" xfId="1" applyFont="1"/>
    <xf numFmtId="164" fontId="42" fillId="0" borderId="0" xfId="1" applyNumberFormat="1" applyFont="1" applyAlignment="1">
      <alignment horizontal="center" vertical="center" wrapText="1"/>
    </xf>
    <xf numFmtId="3" fontId="42" fillId="0" borderId="0" xfId="1" applyNumberFormat="1" applyFont="1" applyAlignment="1">
      <alignment horizontal="center" vertical="center" wrapText="1"/>
    </xf>
    <xf numFmtId="0" fontId="13" fillId="0" borderId="0" xfId="0" applyFont="1"/>
    <xf numFmtId="0" fontId="13" fillId="0" borderId="0" xfId="0" applyFont="1" applyAlignment="1">
      <alignment wrapText="1"/>
    </xf>
    <xf numFmtId="0" fontId="13" fillId="0" borderId="0" xfId="0" applyFont="1" applyAlignment="1">
      <alignment horizontal="justify" vertical="center" wrapText="1"/>
    </xf>
    <xf numFmtId="0" fontId="13" fillId="0" borderId="0" xfId="0" applyFont="1" applyAlignment="1">
      <alignment vertical="top"/>
    </xf>
    <xf numFmtId="0" fontId="14" fillId="0" borderId="0" xfId="0" applyFont="1" applyAlignment="1">
      <alignment vertical="center"/>
    </xf>
    <xf numFmtId="0" fontId="12" fillId="0" borderId="0" xfId="51"/>
    <xf numFmtId="0" fontId="12" fillId="0" borderId="0" xfId="51" applyAlignment="1">
      <alignment vertical="center"/>
    </xf>
    <xf numFmtId="0" fontId="46" fillId="25" borderId="3" xfId="34" applyFont="1" applyFill="1" applyBorder="1" applyAlignment="1">
      <alignment horizontal="left" vertical="center" wrapText="1"/>
    </xf>
    <xf numFmtId="0" fontId="46" fillId="25" borderId="4" xfId="34" applyFont="1" applyFill="1" applyBorder="1" applyAlignment="1">
      <alignment horizontal="left" vertical="center" wrapText="1"/>
    </xf>
    <xf numFmtId="3" fontId="46" fillId="25" borderId="4" xfId="34" applyNumberFormat="1" applyFont="1" applyFill="1" applyBorder="1" applyAlignment="1">
      <alignment horizontal="right" vertical="center" wrapText="1"/>
    </xf>
    <xf numFmtId="0" fontId="46" fillId="25" borderId="14" xfId="34" applyFont="1" applyFill="1" applyBorder="1" applyAlignment="1">
      <alignment horizontal="left" vertical="center" wrapText="1"/>
    </xf>
    <xf numFmtId="0" fontId="46" fillId="25" borderId="42" xfId="34" applyFont="1" applyFill="1" applyBorder="1" applyAlignment="1">
      <alignment horizontal="left" vertical="center" wrapText="1"/>
    </xf>
    <xf numFmtId="3" fontId="46" fillId="25" borderId="42" xfId="34" applyNumberFormat="1" applyFont="1" applyFill="1" applyBorder="1" applyAlignment="1">
      <alignment horizontal="right" vertical="center" wrapText="1"/>
    </xf>
    <xf numFmtId="3" fontId="46" fillId="25" borderId="43" xfId="34" applyNumberFormat="1" applyFont="1" applyFill="1" applyBorder="1" applyAlignment="1">
      <alignment horizontal="right" vertical="center" wrapText="1"/>
    </xf>
    <xf numFmtId="0" fontId="15" fillId="0" borderId="0" xfId="37" applyFont="1"/>
    <xf numFmtId="166" fontId="15" fillId="0" borderId="0" xfId="37" applyNumberFormat="1" applyFont="1" applyAlignment="1">
      <alignment horizontal="right"/>
    </xf>
    <xf numFmtId="0" fontId="15" fillId="0" borderId="0" xfId="37" applyFont="1" applyAlignment="1">
      <alignment horizontal="right"/>
    </xf>
    <xf numFmtId="0" fontId="15" fillId="0" borderId="3" xfId="37" applyFont="1" applyBorder="1" applyAlignment="1">
      <alignment horizontal="center" vertical="center" wrapText="1"/>
    </xf>
    <xf numFmtId="0" fontId="15" fillId="0" borderId="3" xfId="37" applyFont="1" applyBorder="1" applyAlignment="1">
      <alignment horizontal="center" vertical="center"/>
    </xf>
    <xf numFmtId="3" fontId="15" fillId="0" borderId="4" xfId="37" applyNumberFormat="1" applyFont="1" applyBorder="1" applyAlignment="1">
      <alignment vertical="center"/>
    </xf>
    <xf numFmtId="3" fontId="15" fillId="0" borderId="2" xfId="37" applyNumberFormat="1" applyFont="1" applyBorder="1" applyAlignment="1">
      <alignment vertical="center"/>
    </xf>
    <xf numFmtId="3" fontId="15" fillId="0" borderId="49" xfId="37" applyNumberFormat="1" applyFont="1" applyBorder="1" applyAlignment="1">
      <alignment vertical="center"/>
    </xf>
    <xf numFmtId="3" fontId="15" fillId="0" borderId="5" xfId="37" applyNumberFormat="1" applyFont="1" applyBorder="1" applyAlignment="1">
      <alignment vertical="center"/>
    </xf>
    <xf numFmtId="3" fontId="15" fillId="0" borderId="42" xfId="37" applyNumberFormat="1" applyFont="1" applyBorder="1" applyAlignment="1">
      <alignment vertical="center"/>
    </xf>
    <xf numFmtId="3" fontId="15" fillId="0" borderId="58" xfId="37" applyNumberFormat="1" applyFont="1" applyBorder="1" applyAlignment="1">
      <alignment vertical="center"/>
    </xf>
    <xf numFmtId="3" fontId="15" fillId="0" borderId="43" xfId="37" applyNumberFormat="1" applyFont="1" applyBorder="1" applyAlignment="1">
      <alignment vertical="center"/>
    </xf>
    <xf numFmtId="49" fontId="48" fillId="25" borderId="42" xfId="55" applyNumberFormat="1" applyFont="1" applyFill="1" applyBorder="1" applyAlignment="1">
      <alignment horizontal="center" vertical="center" wrapText="1"/>
    </xf>
    <xf numFmtId="0" fontId="15" fillId="0" borderId="0" xfId="52" applyFont="1" applyAlignment="1">
      <alignment vertical="center"/>
    </xf>
    <xf numFmtId="0" fontId="48" fillId="0" borderId="0" xfId="52" applyFont="1" applyAlignment="1">
      <alignment vertical="center" wrapText="1"/>
    </xf>
    <xf numFmtId="4" fontId="48" fillId="0" borderId="0" xfId="52" applyNumberFormat="1" applyFont="1" applyAlignment="1">
      <alignment horizontal="right" vertical="center"/>
    </xf>
    <xf numFmtId="0" fontId="49" fillId="0" borderId="0" xfId="52" applyFont="1" applyAlignment="1">
      <alignment vertical="center"/>
    </xf>
    <xf numFmtId="0" fontId="48" fillId="25" borderId="15" xfId="52" applyFont="1" applyFill="1" applyBorder="1" applyAlignment="1">
      <alignment vertical="center" wrapText="1"/>
    </xf>
    <xf numFmtId="3" fontId="48" fillId="25" borderId="18" xfId="52" applyNumberFormat="1" applyFont="1" applyFill="1" applyBorder="1" applyAlignment="1">
      <alignment vertical="center" wrapText="1"/>
    </xf>
    <xf numFmtId="0" fontId="49" fillId="25" borderId="16" xfId="52" applyFont="1" applyFill="1" applyBorder="1" applyAlignment="1">
      <alignment horizontal="justify" vertical="center"/>
    </xf>
    <xf numFmtId="0" fontId="48" fillId="25" borderId="55" xfId="52" applyFont="1" applyFill="1" applyBorder="1" applyAlignment="1">
      <alignment vertical="center" wrapText="1"/>
    </xf>
    <xf numFmtId="0" fontId="48" fillId="25" borderId="16" xfId="52" applyFont="1" applyFill="1" applyBorder="1" applyAlignment="1">
      <alignment horizontal="justify" vertical="center"/>
    </xf>
    <xf numFmtId="3" fontId="48" fillId="25" borderId="18" xfId="52" applyNumberFormat="1" applyFont="1" applyFill="1" applyBorder="1" applyAlignment="1">
      <alignment horizontal="right" vertical="center" wrapText="1"/>
    </xf>
    <xf numFmtId="0" fontId="48" fillId="25" borderId="55" xfId="52" applyFont="1" applyFill="1" applyBorder="1" applyAlignment="1">
      <alignment horizontal="left" vertical="center" wrapText="1"/>
    </xf>
    <xf numFmtId="49" fontId="49" fillId="25" borderId="16" xfId="52" applyNumberFormat="1" applyFont="1" applyFill="1" applyBorder="1" applyAlignment="1">
      <alignment horizontal="justify" vertical="center"/>
    </xf>
    <xf numFmtId="0" fontId="14" fillId="0" borderId="0" xfId="0" applyFont="1" applyAlignment="1">
      <alignment horizontal="center"/>
    </xf>
    <xf numFmtId="0" fontId="54" fillId="0" borderId="0" xfId="51" applyFont="1"/>
    <xf numFmtId="0" fontId="48" fillId="0" borderId="0" xfId="51" applyFont="1" applyAlignment="1">
      <alignment horizontal="right"/>
    </xf>
    <xf numFmtId="0" fontId="17" fillId="0" borderId="18" xfId="51" applyFont="1" applyBorder="1" applyAlignment="1">
      <alignment horizontal="center" vertical="center" wrapText="1"/>
    </xf>
    <xf numFmtId="0" fontId="17" fillId="0" borderId="17" xfId="51" applyFont="1" applyBorder="1" applyAlignment="1">
      <alignment horizontal="center" vertical="center" wrapText="1"/>
    </xf>
    <xf numFmtId="0" fontId="17" fillId="0" borderId="16" xfId="51" applyFont="1" applyBorder="1" applyAlignment="1">
      <alignment horizontal="center" vertical="center" wrapText="1"/>
    </xf>
    <xf numFmtId="4" fontId="15" fillId="0" borderId="10" xfId="51" applyNumberFormat="1" applyFont="1" applyBorder="1" applyAlignment="1">
      <alignment horizontal="right" vertical="center"/>
    </xf>
    <xf numFmtId="4" fontId="15" fillId="0" borderId="13" xfId="51" applyNumberFormat="1" applyFont="1" applyBorder="1" applyAlignment="1">
      <alignment horizontal="right" vertical="center"/>
    </xf>
    <xf numFmtId="4" fontId="15" fillId="0" borderId="4" xfId="51" applyNumberFormat="1" applyFont="1" applyBorder="1" applyAlignment="1">
      <alignment horizontal="right" vertical="center"/>
    </xf>
    <xf numFmtId="4" fontId="15" fillId="0" borderId="2" xfId="51" applyNumberFormat="1" applyFont="1" applyBorder="1" applyAlignment="1">
      <alignment horizontal="right" vertical="center"/>
    </xf>
    <xf numFmtId="4" fontId="15" fillId="0" borderId="5" xfId="51" applyNumberFormat="1" applyFont="1" applyBorder="1" applyAlignment="1">
      <alignment horizontal="right" vertical="center"/>
    </xf>
    <xf numFmtId="4" fontId="17" fillId="0" borderId="4" xfId="51" applyNumberFormat="1" applyFont="1" applyBorder="1" applyAlignment="1">
      <alignment vertical="center"/>
    </xf>
    <xf numFmtId="4" fontId="17" fillId="0" borderId="5" xfId="51" applyNumberFormat="1" applyFont="1" applyBorder="1" applyAlignment="1">
      <alignment vertical="center"/>
    </xf>
    <xf numFmtId="10" fontId="17" fillId="25" borderId="18" xfId="51" applyNumberFormat="1" applyFont="1" applyFill="1" applyBorder="1" applyAlignment="1">
      <alignment vertical="center"/>
    </xf>
    <xf numFmtId="10" fontId="17" fillId="25" borderId="16" xfId="51" applyNumberFormat="1" applyFont="1" applyFill="1" applyBorder="1" applyAlignment="1">
      <alignment vertical="center"/>
    </xf>
    <xf numFmtId="0" fontId="47" fillId="0" borderId="0" xfId="51" applyFont="1" applyAlignment="1">
      <alignment horizontal="right"/>
    </xf>
    <xf numFmtId="0" fontId="47" fillId="0" borderId="0" xfId="51" applyFont="1"/>
    <xf numFmtId="0" fontId="19" fillId="0" borderId="0" xfId="51" applyFont="1"/>
    <xf numFmtId="4" fontId="15" fillId="0" borderId="24" xfId="51" applyNumberFormat="1" applyFont="1" applyBorder="1" applyAlignment="1">
      <alignment horizontal="right" vertical="center"/>
    </xf>
    <xf numFmtId="4" fontId="15" fillId="0" borderId="36" xfId="51" applyNumberFormat="1" applyFont="1" applyBorder="1" applyAlignment="1">
      <alignment horizontal="right" vertical="center"/>
    </xf>
    <xf numFmtId="4" fontId="15" fillId="0" borderId="25" xfId="51" applyNumberFormat="1" applyFont="1" applyBorder="1" applyAlignment="1">
      <alignment horizontal="right" vertical="center"/>
    </xf>
    <xf numFmtId="4" fontId="17" fillId="0" borderId="57" xfId="51" applyNumberFormat="1" applyFont="1" applyBorder="1" applyAlignment="1">
      <alignment horizontal="right" vertical="center"/>
    </xf>
    <xf numFmtId="4" fontId="17" fillId="0" borderId="43" xfId="51" applyNumberFormat="1" applyFont="1" applyBorder="1" applyAlignment="1">
      <alignment horizontal="right" vertical="center"/>
    </xf>
    <xf numFmtId="1" fontId="15" fillId="0" borderId="15" xfId="51" applyNumberFormat="1" applyFont="1" applyBorder="1" applyAlignment="1">
      <alignment vertical="center"/>
    </xf>
    <xf numFmtId="1" fontId="15" fillId="0" borderId="53" xfId="51" applyNumberFormat="1" applyFont="1" applyBorder="1" applyAlignment="1">
      <alignment vertical="center"/>
    </xf>
    <xf numFmtId="1" fontId="15" fillId="0" borderId="17" xfId="51" applyNumberFormat="1" applyFont="1" applyBorder="1" applyAlignment="1">
      <alignment vertical="center"/>
    </xf>
    <xf numFmtId="1" fontId="15" fillId="0" borderId="16" xfId="51" applyNumberFormat="1" applyFont="1" applyBorder="1" applyAlignment="1">
      <alignment vertical="center"/>
    </xf>
    <xf numFmtId="4" fontId="17" fillId="0" borderId="76" xfId="51" applyNumberFormat="1" applyFont="1" applyBorder="1" applyAlignment="1">
      <alignment horizontal="right" vertical="center"/>
    </xf>
    <xf numFmtId="4" fontId="17" fillId="0" borderId="78" xfId="51" applyNumberFormat="1" applyFont="1" applyBorder="1" applyAlignment="1">
      <alignment horizontal="right" vertical="center"/>
    </xf>
    <xf numFmtId="1" fontId="15" fillId="0" borderId="79" xfId="51" applyNumberFormat="1" applyFont="1" applyBorder="1" applyAlignment="1">
      <alignment vertical="center"/>
    </xf>
    <xf numFmtId="1" fontId="15" fillId="0" borderId="80" xfId="51" applyNumberFormat="1" applyFont="1" applyBorder="1" applyAlignment="1">
      <alignment vertical="center"/>
    </xf>
    <xf numFmtId="1" fontId="15" fillId="0" borderId="81" xfId="51" applyNumberFormat="1" applyFont="1" applyBorder="1" applyAlignment="1">
      <alignment vertical="center"/>
    </xf>
    <xf numFmtId="1" fontId="15" fillId="0" borderId="82" xfId="51" applyNumberFormat="1" applyFont="1" applyBorder="1" applyAlignment="1">
      <alignment vertical="center"/>
    </xf>
    <xf numFmtId="10" fontId="17" fillId="25" borderId="25" xfId="51" applyNumberFormat="1" applyFont="1" applyFill="1" applyBorder="1" applyAlignment="1">
      <alignment horizontal="right" vertical="center"/>
    </xf>
    <xf numFmtId="10" fontId="17" fillId="25" borderId="36" xfId="51" applyNumberFormat="1" applyFont="1" applyFill="1" applyBorder="1" applyAlignment="1">
      <alignment horizontal="right" vertical="center"/>
    </xf>
    <xf numFmtId="10" fontId="17" fillId="0" borderId="2" xfId="51" applyNumberFormat="1" applyFont="1" applyBorder="1" applyAlignment="1">
      <alignment horizontal="right" vertical="center"/>
    </xf>
    <xf numFmtId="10" fontId="17" fillId="0" borderId="5" xfId="51" applyNumberFormat="1" applyFont="1" applyBorder="1" applyAlignment="1">
      <alignment horizontal="right" vertical="center"/>
    </xf>
    <xf numFmtId="10" fontId="17" fillId="0" borderId="57" xfId="51" applyNumberFormat="1" applyFont="1" applyBorder="1" applyAlignment="1">
      <alignment horizontal="right" vertical="center"/>
    </xf>
    <xf numFmtId="10" fontId="17" fillId="0" borderId="43" xfId="51" applyNumberFormat="1" applyFont="1" applyBorder="1" applyAlignment="1">
      <alignment horizontal="right" vertical="center"/>
    </xf>
    <xf numFmtId="0" fontId="49" fillId="0" borderId="0" xfId="51" applyFont="1" applyAlignment="1">
      <alignment horizontal="left"/>
    </xf>
    <xf numFmtId="0" fontId="47" fillId="0" borderId="0" xfId="51" applyFont="1" applyAlignment="1">
      <alignment horizontal="left"/>
    </xf>
    <xf numFmtId="0" fontId="13" fillId="0" borderId="0" xfId="34" applyFont="1"/>
    <xf numFmtId="0" fontId="47" fillId="0" borderId="0" xfId="34" applyFont="1"/>
    <xf numFmtId="0" fontId="40" fillId="0" borderId="0" xfId="34" applyFont="1" applyFill="1"/>
    <xf numFmtId="0" fontId="13" fillId="0" borderId="0" xfId="34" applyFont="1" applyFill="1" applyAlignment="1"/>
    <xf numFmtId="0" fontId="40" fillId="0" borderId="0" xfId="34" applyFont="1" applyAlignment="1"/>
    <xf numFmtId="0" fontId="40" fillId="0" borderId="0" xfId="34" applyFont="1"/>
    <xf numFmtId="0" fontId="49" fillId="0" borderId="39" xfId="52" applyFont="1" applyBorder="1" applyAlignment="1">
      <alignment vertical="center" wrapText="1"/>
    </xf>
    <xf numFmtId="0" fontId="15" fillId="0" borderId="0" xfId="0" applyFont="1"/>
    <xf numFmtId="0" fontId="15" fillId="27" borderId="4" xfId="37" applyFont="1" applyFill="1" applyBorder="1" applyAlignment="1">
      <alignment horizontal="center" vertical="center" wrapText="1"/>
    </xf>
    <xf numFmtId="0" fontId="15" fillId="27" borderId="2" xfId="37" applyFont="1" applyFill="1" applyBorder="1" applyAlignment="1">
      <alignment horizontal="center" vertical="center" wrapText="1"/>
    </xf>
    <xf numFmtId="0" fontId="15" fillId="27" borderId="49" xfId="37" applyFont="1" applyFill="1" applyBorder="1" applyAlignment="1">
      <alignment horizontal="center" vertical="center" wrapText="1"/>
    </xf>
    <xf numFmtId="0" fontId="15" fillId="27" borderId="5" xfId="37" applyFont="1" applyFill="1" applyBorder="1" applyAlignment="1">
      <alignment horizontal="center" vertical="center" wrapText="1"/>
    </xf>
    <xf numFmtId="3" fontId="12" fillId="0" borderId="0" xfId="51" applyNumberFormat="1" applyAlignment="1">
      <alignment vertical="center"/>
    </xf>
    <xf numFmtId="3" fontId="46" fillId="25" borderId="5" xfId="34" applyNumberFormat="1" applyFont="1" applyFill="1" applyBorder="1" applyAlignment="1">
      <alignment horizontal="right" vertical="center" wrapText="1"/>
    </xf>
    <xf numFmtId="49" fontId="48" fillId="0" borderId="0" xfId="52" applyNumberFormat="1" applyFont="1" applyAlignment="1">
      <alignment vertical="center"/>
    </xf>
    <xf numFmtId="0" fontId="60" fillId="0" borderId="0" xfId="51" applyFont="1" applyAlignment="1">
      <alignment vertical="center"/>
    </xf>
    <xf numFmtId="0" fontId="48" fillId="25" borderId="85" xfId="52" applyFont="1" applyFill="1" applyBorder="1" applyAlignment="1">
      <alignment horizontal="center" vertical="center" wrapText="1"/>
    </xf>
    <xf numFmtId="0" fontId="48" fillId="25" borderId="86" xfId="52" applyFont="1" applyFill="1" applyBorder="1" applyAlignment="1">
      <alignment horizontal="center" vertical="center" wrapText="1"/>
    </xf>
    <xf numFmtId="0" fontId="48" fillId="25" borderId="54" xfId="52" applyFont="1" applyFill="1" applyBorder="1" applyAlignment="1">
      <alignment vertical="center" wrapText="1"/>
    </xf>
    <xf numFmtId="4" fontId="48" fillId="0" borderId="0" xfId="52" applyNumberFormat="1" applyFont="1" applyAlignment="1">
      <alignment vertical="center"/>
    </xf>
    <xf numFmtId="3" fontId="49" fillId="0" borderId="8" xfId="52" applyNumberFormat="1" applyFont="1" applyBorder="1" applyAlignment="1">
      <alignment vertical="center"/>
    </xf>
    <xf numFmtId="3" fontId="48" fillId="25" borderId="18" xfId="52" applyNumberFormat="1" applyFont="1" applyFill="1" applyBorder="1" applyAlignment="1">
      <alignment horizontal="center" vertical="center" wrapText="1"/>
    </xf>
    <xf numFmtId="3" fontId="49" fillId="0" borderId="4" xfId="52" applyNumberFormat="1" applyFont="1" applyBorder="1" applyAlignment="1">
      <alignment vertical="center"/>
    </xf>
    <xf numFmtId="3" fontId="49" fillId="0" borderId="5" xfId="52" applyNumberFormat="1" applyFont="1" applyBorder="1" applyAlignment="1">
      <alignment vertical="center"/>
    </xf>
    <xf numFmtId="0" fontId="48" fillId="25" borderId="18" xfId="52" applyFont="1" applyFill="1" applyBorder="1" applyAlignment="1">
      <alignment vertical="center" wrapText="1"/>
    </xf>
    <xf numFmtId="0" fontId="48" fillId="26" borderId="37" xfId="52" applyFont="1" applyFill="1" applyBorder="1" applyAlignment="1">
      <alignment vertical="center" wrapText="1"/>
    </xf>
    <xf numFmtId="0" fontId="49" fillId="26" borderId="71" xfId="52" applyFont="1" applyFill="1" applyBorder="1" applyAlignment="1">
      <alignment horizontal="justify" vertical="center"/>
    </xf>
    <xf numFmtId="49" fontId="49" fillId="0" borderId="4" xfId="52" applyNumberFormat="1" applyFont="1" applyBorder="1" applyAlignment="1">
      <alignment horizontal="center" vertical="center" wrapText="1"/>
    </xf>
    <xf numFmtId="3" fontId="49" fillId="0" borderId="4" xfId="52" applyNumberFormat="1" applyFont="1" applyBorder="1" applyAlignment="1">
      <alignment horizontal="right" vertical="center"/>
    </xf>
    <xf numFmtId="3" fontId="49" fillId="0" borderId="4" xfId="52" applyNumberFormat="1" applyFont="1" applyBorder="1" applyAlignment="1">
      <alignment horizontal="center" vertical="center" wrapText="1"/>
    </xf>
    <xf numFmtId="3" fontId="49" fillId="0" borderId="4" xfId="52" applyNumberFormat="1" applyFont="1" applyBorder="1" applyAlignment="1">
      <alignment horizontal="center" vertical="center"/>
    </xf>
    <xf numFmtId="0" fontId="49" fillId="0" borderId="45" xfId="52" applyFont="1" applyBorder="1" applyAlignment="1">
      <alignment horizontal="justify" vertical="center" wrapText="1"/>
    </xf>
    <xf numFmtId="0" fontId="53" fillId="0" borderId="0" xfId="52" applyFont="1" applyAlignment="1">
      <alignment vertical="center"/>
    </xf>
    <xf numFmtId="0" fontId="49" fillId="0" borderId="0" xfId="52" applyFont="1" applyAlignment="1">
      <alignment horizontal="center" vertical="center" wrapText="1"/>
    </xf>
    <xf numFmtId="49" fontId="49" fillId="0" borderId="8" xfId="52" applyNumberFormat="1" applyFont="1" applyBorder="1" applyAlignment="1">
      <alignment horizontal="center" vertical="center" wrapText="1"/>
    </xf>
    <xf numFmtId="3" fontId="49" fillId="0" borderId="8" xfId="52" applyNumberFormat="1" applyFont="1" applyBorder="1" applyAlignment="1">
      <alignment horizontal="right" vertical="center"/>
    </xf>
    <xf numFmtId="3" fontId="49" fillId="0" borderId="8" xfId="52" applyNumberFormat="1" applyFont="1" applyBorder="1" applyAlignment="1">
      <alignment horizontal="center" vertical="center"/>
    </xf>
    <xf numFmtId="0" fontId="49" fillId="0" borderId="46" xfId="52" applyFont="1" applyBorder="1" applyAlignment="1">
      <alignment horizontal="justify" vertical="center" wrapText="1"/>
    </xf>
    <xf numFmtId="3" fontId="48" fillId="25" borderId="17" xfId="52" applyNumberFormat="1" applyFont="1" applyFill="1" applyBorder="1" applyAlignment="1">
      <alignment horizontal="center" vertical="center" wrapText="1"/>
    </xf>
    <xf numFmtId="0" fontId="49" fillId="0" borderId="4" xfId="52" applyFont="1" applyBorder="1" applyAlignment="1">
      <alignment horizontal="center" vertical="center" wrapText="1"/>
    </xf>
    <xf numFmtId="3" fontId="49" fillId="0" borderId="4" xfId="52" applyNumberFormat="1" applyFont="1" applyBorder="1" applyAlignment="1">
      <alignment horizontal="right" vertical="center" wrapText="1"/>
    </xf>
    <xf numFmtId="0" fontId="49" fillId="0" borderId="49" xfId="52" applyFont="1" applyBorder="1" applyAlignment="1">
      <alignment horizontal="left" vertical="center" wrapText="1"/>
    </xf>
    <xf numFmtId="3" fontId="49" fillId="0" borderId="2" xfId="52" applyNumberFormat="1" applyFont="1" applyBorder="1" applyAlignment="1">
      <alignment horizontal="center" vertical="center" wrapText="1"/>
    </xf>
    <xf numFmtId="0" fontId="49" fillId="0" borderId="4" xfId="52" applyFont="1" applyBorder="1" applyAlignment="1" applyProtection="1">
      <alignment horizontal="center" vertical="center" wrapText="1"/>
      <protection locked="0"/>
    </xf>
    <xf numFmtId="3" fontId="49" fillId="0" borderId="4" xfId="52" applyNumberFormat="1" applyFont="1" applyBorder="1" applyAlignment="1" applyProtection="1">
      <alignment horizontal="right" vertical="center" wrapText="1"/>
      <protection locked="0"/>
    </xf>
    <xf numFmtId="0" fontId="49" fillId="0" borderId="5" xfId="52" applyFont="1" applyBorder="1" applyAlignment="1" applyProtection="1">
      <alignment horizontal="justify" vertical="center" wrapText="1"/>
      <protection locked="0"/>
    </xf>
    <xf numFmtId="3" fontId="49" fillId="0" borderId="7" xfId="52" applyNumberFormat="1" applyFont="1" applyBorder="1" applyAlignment="1">
      <alignment horizontal="center" vertical="center" wrapText="1"/>
    </xf>
    <xf numFmtId="3" fontId="49" fillId="0" borderId="8" xfId="52" applyNumberFormat="1" applyFont="1" applyBorder="1" applyAlignment="1">
      <alignment horizontal="center" vertical="center" wrapText="1"/>
    </xf>
    <xf numFmtId="3" fontId="49" fillId="0" borderId="9" xfId="0" applyNumberFormat="1" applyFont="1" applyBorder="1" applyAlignment="1">
      <alignment vertical="center"/>
    </xf>
    <xf numFmtId="0" fontId="48" fillId="27" borderId="4" xfId="52" applyFont="1" applyFill="1" applyBorder="1" applyAlignment="1">
      <alignment horizontal="center" vertical="center" wrapText="1"/>
    </xf>
    <xf numFmtId="3" fontId="48" fillId="27" borderId="4" xfId="52" applyNumberFormat="1" applyFont="1" applyFill="1" applyBorder="1" applyAlignment="1">
      <alignment vertical="center" wrapText="1"/>
    </xf>
    <xf numFmtId="4" fontId="49" fillId="0" borderId="45" xfId="54" applyNumberFormat="1" applyFont="1" applyBorder="1" applyAlignment="1">
      <alignment horizontal="justify" vertical="center" wrapText="1"/>
    </xf>
    <xf numFmtId="3" fontId="49" fillId="0" borderId="4" xfId="0" applyNumberFormat="1" applyFont="1" applyBorder="1" applyAlignment="1">
      <alignment vertical="center"/>
    </xf>
    <xf numFmtId="0" fontId="49" fillId="0" borderId="73" xfId="52" applyFont="1" applyBorder="1" applyAlignment="1">
      <alignment horizontal="justify" vertical="center" wrapText="1"/>
    </xf>
    <xf numFmtId="0" fontId="49" fillId="0" borderId="8" xfId="52" applyFont="1" applyBorder="1" applyAlignment="1">
      <alignment horizontal="center" vertical="center" wrapText="1"/>
    </xf>
    <xf numFmtId="0" fontId="49" fillId="0" borderId="38" xfId="52" applyFont="1" applyBorder="1" applyAlignment="1">
      <alignment horizontal="justify" vertical="center" wrapText="1"/>
    </xf>
    <xf numFmtId="0" fontId="48" fillId="25" borderId="20" xfId="52" applyFont="1" applyFill="1" applyBorder="1" applyAlignment="1">
      <alignment vertical="center" wrapText="1"/>
    </xf>
    <xf numFmtId="0" fontId="48" fillId="25" borderId="86" xfId="52" applyFont="1" applyFill="1" applyBorder="1" applyAlignment="1">
      <alignment vertical="center" wrapText="1"/>
    </xf>
    <xf numFmtId="3" fontId="48" fillId="25" borderId="22" xfId="52" applyNumberFormat="1" applyFont="1" applyFill="1" applyBorder="1" applyAlignment="1">
      <alignment horizontal="right" vertical="center" wrapText="1"/>
    </xf>
    <xf numFmtId="3" fontId="48" fillId="25" borderId="23" xfId="52" applyNumberFormat="1" applyFont="1" applyFill="1" applyBorder="1" applyAlignment="1">
      <alignment horizontal="center" vertical="center" wrapText="1"/>
    </xf>
    <xf numFmtId="0" fontId="49" fillId="25" borderId="21" xfId="52" applyFont="1" applyFill="1" applyBorder="1" applyAlignment="1">
      <alignment horizontal="justify" vertical="center"/>
    </xf>
    <xf numFmtId="0" fontId="49" fillId="0" borderId="5" xfId="52" applyFont="1" applyBorder="1" applyAlignment="1">
      <alignment horizontal="justify" vertical="center" wrapText="1"/>
    </xf>
    <xf numFmtId="0" fontId="49" fillId="0" borderId="8" xfId="52" applyFont="1" applyBorder="1" applyAlignment="1">
      <alignment horizontal="center" vertical="center"/>
    </xf>
    <xf numFmtId="0" fontId="48" fillId="25" borderId="33" xfId="52" applyFont="1" applyFill="1" applyBorder="1" applyAlignment="1">
      <alignment vertical="center" wrapText="1"/>
    </xf>
    <xf numFmtId="0" fontId="48" fillId="25" borderId="85" xfId="52" applyFont="1" applyFill="1" applyBorder="1" applyAlignment="1">
      <alignment vertical="center" wrapText="1"/>
    </xf>
    <xf numFmtId="3" fontId="48" fillId="25" borderId="32" xfId="52" applyNumberFormat="1" applyFont="1" applyFill="1" applyBorder="1" applyAlignment="1">
      <alignment horizontal="right" vertical="center" wrapText="1"/>
    </xf>
    <xf numFmtId="3" fontId="48" fillId="25" borderId="31" xfId="52" applyNumberFormat="1" applyFont="1" applyFill="1" applyBorder="1" applyAlignment="1">
      <alignment horizontal="center" vertical="center" wrapText="1"/>
    </xf>
    <xf numFmtId="0" fontId="49" fillId="25" borderId="34" xfId="52" applyFont="1" applyFill="1" applyBorder="1" applyAlignment="1">
      <alignment horizontal="justify" vertical="center"/>
    </xf>
    <xf numFmtId="0" fontId="49" fillId="0" borderId="61" xfId="52" applyFont="1" applyBorder="1" applyAlignment="1">
      <alignment vertical="center" wrapText="1"/>
    </xf>
    <xf numFmtId="3" fontId="49" fillId="0" borderId="8" xfId="52" applyNumberFormat="1" applyFont="1" applyBorder="1" applyAlignment="1">
      <alignment horizontal="right" vertical="center" wrapText="1"/>
    </xf>
    <xf numFmtId="0" fontId="49" fillId="0" borderId="38" xfId="52" applyFont="1" applyBorder="1" applyAlignment="1">
      <alignment horizontal="justify" vertical="center"/>
    </xf>
    <xf numFmtId="0" fontId="49" fillId="0" borderId="4" xfId="52" applyFont="1" applyBorder="1" applyAlignment="1">
      <alignment horizontal="center" vertical="center"/>
    </xf>
    <xf numFmtId="0" fontId="49" fillId="0" borderId="3" xfId="52" applyFont="1" applyBorder="1" applyAlignment="1">
      <alignment horizontal="justify" vertical="center" wrapText="1"/>
    </xf>
    <xf numFmtId="3" fontId="49" fillId="0" borderId="10" xfId="52" applyNumberFormat="1" applyFont="1" applyBorder="1" applyAlignment="1">
      <alignment horizontal="center" vertical="center" wrapText="1"/>
    </xf>
    <xf numFmtId="0" fontId="48" fillId="0" borderId="56" xfId="52" applyFont="1" applyBorder="1" applyAlignment="1">
      <alignment vertical="center"/>
    </xf>
    <xf numFmtId="0" fontId="48" fillId="0" borderId="41" xfId="52" applyFont="1" applyBorder="1" applyAlignment="1">
      <alignment vertical="center"/>
    </xf>
    <xf numFmtId="0" fontId="49" fillId="0" borderId="49" xfId="52" applyFont="1" applyBorder="1" applyAlignment="1">
      <alignment vertical="center" wrapText="1"/>
    </xf>
    <xf numFmtId="0" fontId="49" fillId="0" borderId="50" xfId="52" applyFont="1" applyBorder="1" applyAlignment="1">
      <alignment horizontal="center" vertical="center" wrapText="1"/>
    </xf>
    <xf numFmtId="0" fontId="48" fillId="0" borderId="1" xfId="52" applyFont="1" applyBorder="1" applyAlignment="1">
      <alignment vertical="center" wrapText="1"/>
    </xf>
    <xf numFmtId="0" fontId="48" fillId="0" borderId="72" xfId="52" applyFont="1" applyBorder="1" applyAlignment="1">
      <alignment vertical="center" wrapText="1"/>
    </xf>
    <xf numFmtId="0" fontId="48" fillId="0" borderId="72" xfId="52" applyFont="1" applyBorder="1" applyAlignment="1">
      <alignment horizontal="center" vertical="center" wrapText="1"/>
    </xf>
    <xf numFmtId="0" fontId="48" fillId="0" borderId="73" xfId="52" applyFont="1" applyBorder="1" applyAlignment="1">
      <alignment vertical="center" wrapText="1"/>
    </xf>
    <xf numFmtId="0" fontId="49" fillId="0" borderId="4" xfId="0" applyFont="1" applyBorder="1" applyAlignment="1">
      <alignment horizontal="center" vertical="center" wrapText="1"/>
    </xf>
    <xf numFmtId="0" fontId="48" fillId="0" borderId="71" xfId="52" applyFont="1" applyBorder="1" applyAlignment="1">
      <alignment vertical="center" wrapText="1"/>
    </xf>
    <xf numFmtId="3" fontId="49" fillId="0" borderId="2" xfId="52" applyNumberFormat="1" applyFont="1" applyBorder="1" applyAlignment="1">
      <alignment horizontal="right" vertical="center" wrapText="1"/>
    </xf>
    <xf numFmtId="0" fontId="49" fillId="0" borderId="61" xfId="52" applyFont="1" applyBorder="1" applyAlignment="1">
      <alignment horizontal="left" vertical="center" wrapText="1"/>
    </xf>
    <xf numFmtId="49" fontId="49" fillId="0" borderId="22" xfId="52" applyNumberFormat="1" applyFont="1" applyBorder="1" applyAlignment="1">
      <alignment horizontal="center" vertical="center" wrapText="1"/>
    </xf>
    <xf numFmtId="3" fontId="49" fillId="0" borderId="12" xfId="52" applyNumberFormat="1" applyFont="1" applyBorder="1" applyAlignment="1">
      <alignment horizontal="right" vertical="center" wrapText="1"/>
    </xf>
    <xf numFmtId="0" fontId="49" fillId="0" borderId="11" xfId="52" applyFont="1" applyBorder="1" applyAlignment="1">
      <alignment horizontal="justify" vertical="center" wrapText="1"/>
    </xf>
    <xf numFmtId="3" fontId="49" fillId="0" borderId="7" xfId="52" applyNumberFormat="1" applyFont="1" applyBorder="1" applyAlignment="1">
      <alignment horizontal="center" vertical="center"/>
    </xf>
    <xf numFmtId="0" fontId="49" fillId="0" borderId="19" xfId="52" applyFont="1" applyBorder="1" applyAlignment="1">
      <alignment vertical="center" wrapText="1"/>
    </xf>
    <xf numFmtId="3" fontId="48" fillId="0" borderId="39" xfId="52" applyNumberFormat="1" applyFont="1" applyBorder="1" applyAlignment="1">
      <alignment vertical="center" wrapText="1"/>
    </xf>
    <xf numFmtId="0" fontId="49" fillId="0" borderId="39" xfId="52" applyFont="1" applyBorder="1" applyAlignment="1">
      <alignment horizontal="center" vertical="center" wrapText="1"/>
    </xf>
    <xf numFmtId="49" fontId="49" fillId="0" borderId="83" xfId="52" applyNumberFormat="1" applyFont="1" applyBorder="1" applyAlignment="1">
      <alignment horizontal="justify" vertical="center"/>
    </xf>
    <xf numFmtId="0" fontId="48" fillId="0" borderId="0" xfId="0" applyFont="1" applyAlignment="1">
      <alignment horizontal="right"/>
    </xf>
    <xf numFmtId="3" fontId="49" fillId="0" borderId="42" xfId="52" applyNumberFormat="1" applyFont="1" applyBorder="1" applyAlignment="1">
      <alignment horizontal="center" vertical="center"/>
    </xf>
    <xf numFmtId="49" fontId="49" fillId="0" borderId="42" xfId="52" applyNumberFormat="1" applyFont="1" applyBorder="1" applyAlignment="1">
      <alignment horizontal="center" vertical="center" wrapText="1"/>
    </xf>
    <xf numFmtId="3" fontId="49" fillId="0" borderId="42" xfId="52" applyNumberFormat="1" applyFont="1" applyBorder="1" applyAlignment="1">
      <alignment vertical="center"/>
    </xf>
    <xf numFmtId="3" fontId="49" fillId="0" borderId="42" xfId="52" applyNumberFormat="1" applyFont="1" applyBorder="1" applyAlignment="1">
      <alignment horizontal="right" vertical="center"/>
    </xf>
    <xf numFmtId="0" fontId="49" fillId="0" borderId="84" xfId="52" applyFont="1" applyBorder="1" applyAlignment="1">
      <alignment horizontal="justify" vertical="center" wrapText="1"/>
    </xf>
    <xf numFmtId="10" fontId="15" fillId="0" borderId="0" xfId="52" applyNumberFormat="1" applyFont="1" applyAlignment="1">
      <alignment vertical="center"/>
    </xf>
    <xf numFmtId="10" fontId="48" fillId="0" borderId="0" xfId="52" applyNumberFormat="1" applyFont="1" applyAlignment="1">
      <alignment horizontal="right" vertical="center"/>
    </xf>
    <xf numFmtId="3" fontId="48" fillId="25" borderId="16" xfId="52" applyNumberFormat="1" applyFont="1" applyFill="1" applyBorder="1" applyAlignment="1">
      <alignment vertical="center" wrapText="1"/>
    </xf>
    <xf numFmtId="10" fontId="48" fillId="25" borderId="18" xfId="52" applyNumberFormat="1" applyFont="1" applyFill="1" applyBorder="1" applyAlignment="1">
      <alignment horizontal="center" vertical="center" wrapText="1"/>
    </xf>
    <xf numFmtId="0" fontId="61" fillId="0" borderId="0" xfId="54" applyFont="1" applyAlignment="1">
      <alignment horizontal="center" vertical="center"/>
    </xf>
    <xf numFmtId="0" fontId="61" fillId="0" borderId="0" xfId="54" applyFont="1" applyAlignment="1">
      <alignment vertical="center"/>
    </xf>
    <xf numFmtId="0" fontId="61" fillId="0" borderId="0" xfId="54" applyFont="1" applyAlignment="1">
      <alignment horizontal="justify" vertical="justify"/>
    </xf>
    <xf numFmtId="0" fontId="62" fillId="0" borderId="0" xfId="54" applyFont="1" applyAlignment="1">
      <alignment vertical="center"/>
    </xf>
    <xf numFmtId="0" fontId="42" fillId="0" borderId="0" xfId="1" applyFont="1" applyAlignment="1">
      <alignment horizontal="center" vertical="center" wrapText="1"/>
    </xf>
    <xf numFmtId="0" fontId="47" fillId="0" borderId="0" xfId="54" applyFont="1" applyAlignment="1">
      <alignment vertical="center"/>
    </xf>
    <xf numFmtId="0" fontId="48" fillId="25" borderId="62" xfId="54" applyFont="1" applyFill="1" applyBorder="1" applyAlignment="1">
      <alignment vertical="center" wrapText="1"/>
    </xf>
    <xf numFmtId="0" fontId="48" fillId="25" borderId="63" xfId="54" applyFont="1" applyFill="1" applyBorder="1" applyAlignment="1">
      <alignment horizontal="center" vertical="center"/>
    </xf>
    <xf numFmtId="3" fontId="48" fillId="25" borderId="63" xfId="54" applyNumberFormat="1" applyFont="1" applyFill="1" applyBorder="1" applyAlignment="1">
      <alignment vertical="center"/>
    </xf>
    <xf numFmtId="3" fontId="48" fillId="25" borderId="65" xfId="54" applyNumberFormat="1" applyFont="1" applyFill="1" applyBorder="1" applyAlignment="1">
      <alignment horizontal="justify" vertical="justify"/>
    </xf>
    <xf numFmtId="0" fontId="48" fillId="25" borderId="62" xfId="54" applyFont="1" applyFill="1" applyBorder="1" applyAlignment="1">
      <alignment vertical="center"/>
    </xf>
    <xf numFmtId="3" fontId="48" fillId="25" borderId="67" xfId="54" applyNumberFormat="1" applyFont="1" applyFill="1" applyBorder="1" applyAlignment="1">
      <alignment horizontal="justify" vertical="justify"/>
    </xf>
    <xf numFmtId="3" fontId="48" fillId="25" borderId="64" xfId="54" applyNumberFormat="1" applyFont="1" applyFill="1" applyBorder="1" applyAlignment="1">
      <alignment vertical="center"/>
    </xf>
    <xf numFmtId="0" fontId="38" fillId="0" borderId="15" xfId="1" applyFont="1" applyBorder="1" applyAlignment="1">
      <alignment horizontal="center" vertical="center" wrapText="1"/>
    </xf>
    <xf numFmtId="49" fontId="20" fillId="3" borderId="3" xfId="1" applyNumberFormat="1" applyFont="1" applyFill="1" applyBorder="1"/>
    <xf numFmtId="0" fontId="21" fillId="0" borderId="0" xfId="1" applyFont="1"/>
    <xf numFmtId="49" fontId="15" fillId="0" borderId="3" xfId="1" applyNumberFormat="1" applyFont="1" applyBorder="1" applyAlignment="1">
      <alignment horizontal="left"/>
    </xf>
    <xf numFmtId="3" fontId="39" fillId="25" borderId="9" xfId="1" applyNumberFormat="1" applyFont="1" applyFill="1" applyBorder="1"/>
    <xf numFmtId="3" fontId="39" fillId="25" borderId="13" xfId="1" applyNumberFormat="1" applyFont="1" applyFill="1" applyBorder="1"/>
    <xf numFmtId="49" fontId="15" fillId="0" borderId="3" xfId="1" applyNumberFormat="1" applyFont="1" applyBorder="1" applyAlignment="1">
      <alignment horizontal="left" wrapText="1"/>
    </xf>
    <xf numFmtId="3" fontId="39" fillId="25" borderId="2" xfId="1" applyNumberFormat="1" applyFont="1" applyFill="1" applyBorder="1"/>
    <xf numFmtId="3" fontId="39" fillId="25" borderId="5" xfId="1" applyNumberFormat="1" applyFont="1" applyFill="1" applyBorder="1"/>
    <xf numFmtId="49" fontId="15" fillId="0" borderId="19" xfId="1" applyNumberFormat="1" applyFont="1" applyBorder="1" applyAlignment="1">
      <alignment horizontal="left" wrapText="1"/>
    </xf>
    <xf numFmtId="3" fontId="39" fillId="25" borderId="23" xfId="1" applyNumberFormat="1" applyFont="1" applyFill="1" applyBorder="1"/>
    <xf numFmtId="3" fontId="39" fillId="25" borderId="21" xfId="1" applyNumberFormat="1" applyFont="1" applyFill="1" applyBorder="1"/>
    <xf numFmtId="49" fontId="19" fillId="0" borderId="0" xfId="1" applyNumberFormat="1" applyFont="1" applyAlignment="1">
      <alignment horizontal="left" vertical="center"/>
    </xf>
    <xf numFmtId="164" fontId="15" fillId="0" borderId="0" xfId="1" applyNumberFormat="1" applyFont="1" applyAlignment="1">
      <alignment horizontal="center" vertical="center"/>
    </xf>
    <xf numFmtId="4" fontId="16" fillId="0" borderId="0" xfId="1" applyNumberFormat="1" applyFont="1" applyAlignment="1">
      <alignment horizontal="center" vertical="center"/>
    </xf>
    <xf numFmtId="4" fontId="15" fillId="0" borderId="0" xfId="1" applyNumberFormat="1" applyFont="1" applyAlignment="1">
      <alignment horizontal="center" vertical="center"/>
    </xf>
    <xf numFmtId="49" fontId="17" fillId="0" borderId="1" xfId="1" applyNumberFormat="1" applyFont="1" applyBorder="1"/>
    <xf numFmtId="3" fontId="17" fillId="25" borderId="2" xfId="1" applyNumberFormat="1" applyFont="1" applyFill="1" applyBorder="1"/>
    <xf numFmtId="3" fontId="38" fillId="0" borderId="10" xfId="1" applyNumberFormat="1" applyFont="1" applyBorder="1"/>
    <xf numFmtId="3" fontId="38" fillId="0" borderId="9" xfId="1" applyNumberFormat="1" applyFont="1" applyBorder="1"/>
    <xf numFmtId="3" fontId="38" fillId="0" borderId="13" xfId="1" applyNumberFormat="1" applyFont="1" applyBorder="1"/>
    <xf numFmtId="49" fontId="20" fillId="0" borderId="3" xfId="1" applyNumberFormat="1" applyFont="1" applyBorder="1" applyAlignment="1">
      <alignment horizontal="left"/>
    </xf>
    <xf numFmtId="3" fontId="20" fillId="25" borderId="2" xfId="1" applyNumberFormat="1" applyFont="1" applyFill="1" applyBorder="1"/>
    <xf numFmtId="3" fontId="15" fillId="25" borderId="10" xfId="1" applyNumberFormat="1" applyFont="1" applyFill="1" applyBorder="1"/>
    <xf numFmtId="3" fontId="15" fillId="0" borderId="10" xfId="1" applyNumberFormat="1" applyFont="1" applyBorder="1"/>
    <xf numFmtId="3" fontId="15" fillId="0" borderId="9" xfId="1" applyNumberFormat="1" applyFont="1" applyBorder="1"/>
    <xf numFmtId="3" fontId="15" fillId="0" borderId="13" xfId="1" applyNumberFormat="1" applyFont="1" applyBorder="1"/>
    <xf numFmtId="49" fontId="15" fillId="0" borderId="3" xfId="1" applyNumberFormat="1" applyFont="1" applyBorder="1"/>
    <xf numFmtId="49" fontId="17" fillId="0" borderId="3" xfId="1" applyNumberFormat="1" applyFont="1" applyBorder="1"/>
    <xf numFmtId="49" fontId="17" fillId="0" borderId="3" xfId="1" applyNumberFormat="1" applyFont="1" applyBorder="1" applyAlignment="1">
      <alignment horizontal="left"/>
    </xf>
    <xf numFmtId="3" fontId="15" fillId="0" borderId="10" xfId="1" applyNumberFormat="1" applyFont="1" applyBorder="1" applyAlignment="1">
      <alignment horizontal="right"/>
    </xf>
    <xf numFmtId="3" fontId="15" fillId="0" borderId="9" xfId="1" applyNumberFormat="1" applyFont="1" applyBorder="1" applyAlignment="1">
      <alignment horizontal="right"/>
    </xf>
    <xf numFmtId="3" fontId="15" fillId="0" borderId="13" xfId="1" applyNumberFormat="1" applyFont="1" applyBorder="1" applyAlignment="1">
      <alignment horizontal="right"/>
    </xf>
    <xf numFmtId="49" fontId="15" fillId="0" borderId="6" xfId="1" applyNumberFormat="1" applyFont="1" applyBorder="1"/>
    <xf numFmtId="49" fontId="17" fillId="0" borderId="6" xfId="1" applyNumberFormat="1" applyFont="1" applyBorder="1" applyAlignment="1">
      <alignment horizontal="left" wrapText="1"/>
    </xf>
    <xf numFmtId="3" fontId="17" fillId="25" borderId="7" xfId="1" applyNumberFormat="1" applyFont="1" applyFill="1" applyBorder="1"/>
    <xf numFmtId="3" fontId="38" fillId="0" borderId="12" xfId="1" applyNumberFormat="1" applyFont="1" applyBorder="1"/>
    <xf numFmtId="3" fontId="38" fillId="0" borderId="26" xfId="1" applyNumberFormat="1" applyFont="1" applyBorder="1"/>
    <xf numFmtId="3" fontId="38" fillId="0" borderId="11" xfId="1" applyNumberFormat="1" applyFont="1" applyBorder="1"/>
    <xf numFmtId="49" fontId="17" fillId="0" borderId="15" xfId="1" applyNumberFormat="1" applyFont="1" applyBorder="1"/>
    <xf numFmtId="3" fontId="17" fillId="25" borderId="17" xfId="1" applyNumberFormat="1" applyFont="1" applyFill="1" applyBorder="1"/>
    <xf numFmtId="3" fontId="38" fillId="0" borderId="18" xfId="1" applyNumberFormat="1" applyFont="1" applyBorder="1"/>
    <xf numFmtId="3" fontId="38" fillId="0" borderId="17" xfId="1" applyNumberFormat="1" applyFont="1" applyBorder="1"/>
    <xf numFmtId="3" fontId="38" fillId="0" borderId="16" xfId="1" applyNumberFormat="1" applyFont="1" applyBorder="1"/>
    <xf numFmtId="0" fontId="17" fillId="0" borderId="3" xfId="1" applyFont="1" applyBorder="1" applyAlignment="1">
      <alignment horizontal="left"/>
    </xf>
    <xf numFmtId="3" fontId="17" fillId="0" borderId="24" xfId="1" applyNumberFormat="1" applyFont="1" applyBorder="1"/>
    <xf numFmtId="3" fontId="17" fillId="0" borderId="25" xfId="1" applyNumberFormat="1" applyFont="1" applyBorder="1"/>
    <xf numFmtId="3" fontId="17" fillId="0" borderId="36" xfId="1" applyNumberFormat="1" applyFont="1" applyBorder="1"/>
    <xf numFmtId="3" fontId="17" fillId="0" borderId="4" xfId="1" applyNumberFormat="1" applyFont="1" applyBorder="1"/>
    <xf numFmtId="3" fontId="17" fillId="0" borderId="5" xfId="1" applyNumberFormat="1" applyFont="1" applyBorder="1"/>
    <xf numFmtId="0" fontId="15" fillId="0" borderId="3" xfId="1" applyFont="1" applyBorder="1" applyAlignment="1">
      <alignment horizontal="left" wrapText="1"/>
    </xf>
    <xf numFmtId="3" fontId="15" fillId="0" borderId="4" xfId="1" applyNumberFormat="1" applyFont="1" applyBorder="1"/>
    <xf numFmtId="3" fontId="15" fillId="0" borderId="5" xfId="1" applyNumberFormat="1" applyFont="1" applyBorder="1"/>
    <xf numFmtId="0" fontId="15" fillId="0" borderId="3" xfId="1" applyFont="1" applyBorder="1" applyAlignment="1">
      <alignment horizontal="left"/>
    </xf>
    <xf numFmtId="0" fontId="17" fillId="0" borderId="3" xfId="1" applyFont="1" applyBorder="1" applyAlignment="1">
      <alignment horizontal="left" wrapText="1"/>
    </xf>
    <xf numFmtId="3" fontId="15" fillId="0" borderId="4" xfId="1" applyNumberFormat="1" applyFont="1" applyBorder="1" applyAlignment="1">
      <alignment horizontal="right"/>
    </xf>
    <xf numFmtId="3" fontId="15" fillId="0" borderId="5" xfId="1" applyNumberFormat="1" applyFont="1" applyBorder="1" applyAlignment="1">
      <alignment horizontal="right"/>
    </xf>
    <xf numFmtId="0" fontId="15" fillId="0" borderId="37" xfId="1" applyFont="1" applyBorder="1" applyAlignment="1">
      <alignment horizontal="left"/>
    </xf>
    <xf numFmtId="0" fontId="14" fillId="0" borderId="4" xfId="1" applyFont="1" applyBorder="1" applyAlignment="1">
      <alignment vertical="center"/>
    </xf>
    <xf numFmtId="0" fontId="14" fillId="0" borderId="5" xfId="1" applyFont="1" applyBorder="1" applyAlignment="1">
      <alignment vertical="center"/>
    </xf>
    <xf numFmtId="0" fontId="17" fillId="0" borderId="37" xfId="1" applyFont="1" applyBorder="1" applyAlignment="1">
      <alignment horizontal="left" wrapText="1"/>
    </xf>
    <xf numFmtId="3" fontId="58" fillId="25" borderId="2" xfId="1" applyNumberFormat="1" applyFont="1" applyFill="1" applyBorder="1"/>
    <xf numFmtId="3" fontId="15" fillId="25" borderId="4" xfId="1" applyNumberFormat="1" applyFont="1" applyFill="1" applyBorder="1"/>
    <xf numFmtId="0" fontId="15" fillId="0" borderId="1" xfId="1" applyFont="1" applyBorder="1" applyAlignment="1">
      <alignment horizontal="left"/>
    </xf>
    <xf numFmtId="0" fontId="17" fillId="0" borderId="1" xfId="1" applyFont="1" applyBorder="1" applyAlignment="1">
      <alignment horizontal="left"/>
    </xf>
    <xf numFmtId="3" fontId="59" fillId="25" borderId="10" xfId="1" applyNumberFormat="1" applyFont="1" applyFill="1" applyBorder="1"/>
    <xf numFmtId="0" fontId="19" fillId="0" borderId="6" xfId="0" applyFont="1" applyBorder="1" applyAlignment="1">
      <alignment horizontal="left" wrapText="1"/>
    </xf>
    <xf numFmtId="0" fontId="23" fillId="0" borderId="8" xfId="1" applyFont="1" applyBorder="1" applyAlignment="1">
      <alignment vertical="center"/>
    </xf>
    <xf numFmtId="0" fontId="23" fillId="0" borderId="38" xfId="1" applyFont="1" applyBorder="1" applyAlignment="1">
      <alignment vertical="center"/>
    </xf>
    <xf numFmtId="0" fontId="17" fillId="0" borderId="15" xfId="1" applyFont="1" applyBorder="1" applyAlignment="1">
      <alignment horizontal="left"/>
    </xf>
    <xf numFmtId="3" fontId="17" fillId="0" borderId="18" xfId="1" applyNumberFormat="1" applyFont="1" applyBorder="1"/>
    <xf numFmtId="3" fontId="17" fillId="0" borderId="16" xfId="1" applyNumberFormat="1" applyFont="1" applyBorder="1"/>
    <xf numFmtId="0" fontId="47" fillId="0" borderId="3" xfId="51" applyFont="1" applyBorder="1" applyAlignment="1">
      <alignment horizontal="justify" vertical="center" wrapText="1"/>
    </xf>
    <xf numFmtId="0" fontId="47" fillId="0" borderId="4" xfId="51" applyFont="1" applyBorder="1" applyAlignment="1">
      <alignment horizontal="center" vertical="center"/>
    </xf>
    <xf numFmtId="3" fontId="46" fillId="0" borderId="4" xfId="51" applyNumberFormat="1" applyFont="1" applyBorder="1" applyAlignment="1">
      <alignment horizontal="right" vertical="center" wrapText="1"/>
    </xf>
    <xf numFmtId="0" fontId="46" fillId="0" borderId="3" xfId="51" applyFont="1" applyBorder="1" applyAlignment="1">
      <alignment vertical="center" wrapText="1"/>
    </xf>
    <xf numFmtId="3" fontId="46" fillId="0" borderId="5" xfId="51" applyNumberFormat="1" applyFont="1" applyBorder="1" applyAlignment="1">
      <alignment horizontal="right" vertical="center" wrapText="1"/>
    </xf>
    <xf numFmtId="3" fontId="46" fillId="0" borderId="2" xfId="51" applyNumberFormat="1" applyFont="1" applyBorder="1" applyAlignment="1">
      <alignment horizontal="right" vertical="center" wrapText="1"/>
    </xf>
    <xf numFmtId="0" fontId="47" fillId="0" borderId="3" xfId="51" applyFont="1" applyBorder="1" applyAlignment="1">
      <alignment vertical="center" wrapText="1"/>
    </xf>
    <xf numFmtId="3" fontId="47" fillId="0" borderId="4" xfId="51" applyNumberFormat="1" applyFont="1" applyBorder="1" applyAlignment="1">
      <alignment horizontal="right" vertical="center" wrapText="1"/>
    </xf>
    <xf numFmtId="3" fontId="47" fillId="0" borderId="2" xfId="51" applyNumberFormat="1" applyFont="1" applyBorder="1" applyAlignment="1">
      <alignment horizontal="right" vertical="center" wrapText="1"/>
    </xf>
    <xf numFmtId="3" fontId="47" fillId="0" borderId="5" xfId="51" applyNumberFormat="1" applyFont="1" applyBorder="1" applyAlignment="1">
      <alignment horizontal="right" vertical="center" wrapText="1"/>
    </xf>
    <xf numFmtId="0" fontId="46" fillId="0" borderId="1" xfId="51" applyFont="1" applyBorder="1" applyAlignment="1">
      <alignment vertical="center" wrapText="1"/>
    </xf>
    <xf numFmtId="0" fontId="47" fillId="0" borderId="10" xfId="51" applyFont="1" applyBorder="1" applyAlignment="1">
      <alignment horizontal="center" vertical="center"/>
    </xf>
    <xf numFmtId="0" fontId="47" fillId="0" borderId="1" xfId="51" applyFont="1" applyBorder="1" applyAlignment="1">
      <alignment vertical="center" wrapText="1"/>
    </xf>
    <xf numFmtId="3" fontId="47" fillId="0" borderId="4" xfId="51" applyNumberFormat="1" applyFont="1" applyBorder="1" applyAlignment="1">
      <alignment horizontal="right" vertical="center"/>
    </xf>
    <xf numFmtId="3" fontId="47" fillId="0" borderId="2" xfId="51" applyNumberFormat="1" applyFont="1" applyBorder="1" applyAlignment="1">
      <alignment horizontal="right" vertical="center"/>
    </xf>
    <xf numFmtId="3" fontId="47" fillId="0" borderId="5" xfId="51" applyNumberFormat="1" applyFont="1" applyBorder="1" applyAlignment="1">
      <alignment horizontal="right" vertical="center"/>
    </xf>
    <xf numFmtId="0" fontId="47" fillId="0" borderId="37" xfId="51" applyFont="1" applyBorder="1" applyAlignment="1">
      <alignment vertical="center"/>
    </xf>
    <xf numFmtId="0" fontId="47" fillId="0" borderId="6" xfId="51" applyFont="1" applyBorder="1" applyAlignment="1">
      <alignment vertical="center" wrapText="1"/>
    </xf>
    <xf numFmtId="0" fontId="47" fillId="0" borderId="8" xfId="51" applyFont="1" applyBorder="1" applyAlignment="1">
      <alignment horizontal="center" vertical="center"/>
    </xf>
    <xf numFmtId="3" fontId="47" fillId="0" borderId="8" xfId="51" applyNumberFormat="1" applyFont="1" applyBorder="1" applyAlignment="1">
      <alignment horizontal="right" vertical="center" wrapText="1"/>
    </xf>
    <xf numFmtId="3" fontId="47" fillId="0" borderId="7" xfId="51" applyNumberFormat="1" applyFont="1" applyBorder="1" applyAlignment="1">
      <alignment horizontal="right" vertical="center" wrapText="1"/>
    </xf>
    <xf numFmtId="3" fontId="47" fillId="0" borderId="38" xfId="51" applyNumberFormat="1" applyFont="1" applyBorder="1" applyAlignment="1">
      <alignment horizontal="right" vertical="center" wrapText="1"/>
    </xf>
    <xf numFmtId="0" fontId="47" fillId="0" borderId="6" xfId="51" applyFont="1" applyBorder="1" applyAlignment="1">
      <alignment horizontal="justify" vertical="center" wrapText="1"/>
    </xf>
    <xf numFmtId="3" fontId="46" fillId="27" borderId="2" xfId="34" applyNumberFormat="1" applyFont="1" applyFill="1" applyBorder="1" applyAlignment="1">
      <alignment horizontal="right" vertical="center" wrapText="1"/>
    </xf>
    <xf numFmtId="3" fontId="46" fillId="25" borderId="2" xfId="34" applyNumberFormat="1" applyFont="1" applyFill="1" applyBorder="1" applyAlignment="1">
      <alignment horizontal="right" vertical="center" wrapText="1"/>
    </xf>
    <xf numFmtId="0" fontId="46" fillId="0" borderId="6" xfId="51" applyFont="1" applyBorder="1" applyAlignment="1">
      <alignment vertical="center" wrapText="1"/>
    </xf>
    <xf numFmtId="3" fontId="46" fillId="0" borderId="8" xfId="51" applyNumberFormat="1" applyFont="1" applyBorder="1" applyAlignment="1">
      <alignment horizontal="right" vertical="center" wrapText="1"/>
    </xf>
    <xf numFmtId="3" fontId="46" fillId="0" borderId="7" xfId="51" applyNumberFormat="1" applyFont="1" applyBorder="1" applyAlignment="1">
      <alignment horizontal="right" vertical="center" wrapText="1"/>
    </xf>
    <xf numFmtId="3" fontId="46" fillId="0" borderId="38" xfId="51" applyNumberFormat="1" applyFont="1" applyBorder="1" applyAlignment="1">
      <alignment horizontal="right" vertical="center" wrapText="1"/>
    </xf>
    <xf numFmtId="3" fontId="46" fillId="25" borderId="57" xfId="34" applyNumberFormat="1" applyFont="1" applyFill="1" applyBorder="1" applyAlignment="1">
      <alignment horizontal="right" vertical="center" wrapText="1"/>
    </xf>
    <xf numFmtId="0" fontId="46" fillId="0" borderId="0" xfId="54" applyFont="1" applyAlignment="1">
      <alignment horizontal="center" vertical="center"/>
    </xf>
    <xf numFmtId="0" fontId="46" fillId="0" borderId="0" xfId="54" applyFont="1" applyAlignment="1">
      <alignment vertical="center"/>
    </xf>
    <xf numFmtId="0" fontId="46" fillId="0" borderId="0" xfId="54" applyFont="1" applyAlignment="1">
      <alignment horizontal="justify" vertical="justify"/>
    </xf>
    <xf numFmtId="3" fontId="15" fillId="0" borderId="50" xfId="37" applyNumberFormat="1" applyFont="1" applyBorder="1" applyAlignment="1">
      <alignment vertical="center"/>
    </xf>
    <xf numFmtId="3" fontId="66" fillId="0" borderId="4" xfId="37" applyNumberFormat="1" applyFont="1" applyBorder="1" applyAlignment="1">
      <alignment vertical="center"/>
    </xf>
    <xf numFmtId="0" fontId="24" fillId="0" borderId="0" xfId="51" applyFont="1"/>
    <xf numFmtId="0" fontId="49" fillId="0" borderId="0" xfId="51" applyFont="1" applyAlignment="1">
      <alignment horizontal="center" vertical="center" wrapText="1"/>
    </xf>
    <xf numFmtId="0" fontId="48" fillId="0" borderId="0" xfId="51" applyFont="1" applyAlignment="1">
      <alignment horizontal="center" vertical="center" wrapText="1"/>
    </xf>
    <xf numFmtId="0" fontId="49" fillId="0" borderId="0" xfId="51" applyFont="1" applyAlignment="1">
      <alignment wrapText="1"/>
    </xf>
    <xf numFmtId="4" fontId="15" fillId="0" borderId="8" xfId="51" applyNumberFormat="1" applyFont="1" applyBorder="1" applyAlignment="1">
      <alignment vertical="center"/>
    </xf>
    <xf numFmtId="4" fontId="15" fillId="0" borderId="38" xfId="51" applyNumberFormat="1" applyFont="1" applyBorder="1" applyAlignment="1">
      <alignment vertical="center"/>
    </xf>
    <xf numFmtId="0" fontId="49" fillId="0" borderId="0" xfId="51" applyFont="1" applyAlignment="1">
      <alignment horizontal="left" vertical="center" wrapText="1"/>
    </xf>
    <xf numFmtId="4" fontId="49" fillId="0" borderId="0" xfId="51" applyNumberFormat="1" applyFont="1" applyAlignment="1">
      <alignment horizontal="center" vertical="center"/>
    </xf>
    <xf numFmtId="0" fontId="48" fillId="0" borderId="0" xfId="51" applyFont="1" applyAlignment="1">
      <alignment horizontal="center" vertical="center"/>
    </xf>
    <xf numFmtId="4" fontId="48" fillId="0" borderId="0" xfId="51" applyNumberFormat="1" applyFont="1" applyAlignment="1">
      <alignment horizontal="center" vertical="center"/>
    </xf>
    <xf numFmtId="0" fontId="49" fillId="0" borderId="0" xfId="51" applyFont="1" applyAlignment="1">
      <alignment vertical="center"/>
    </xf>
    <xf numFmtId="0" fontId="48" fillId="0" borderId="0" xfId="51" applyFont="1" applyAlignment="1">
      <alignment horizontal="left" vertical="center" wrapText="1"/>
    </xf>
    <xf numFmtId="10" fontId="48" fillId="0" borderId="0" xfId="51" applyNumberFormat="1" applyFont="1" applyAlignment="1">
      <alignment horizontal="center" vertical="center"/>
    </xf>
    <xf numFmtId="10" fontId="54" fillId="0" borderId="0" xfId="51" applyNumberFormat="1" applyFont="1" applyAlignment="1">
      <alignment horizontal="right" vertical="center"/>
    </xf>
    <xf numFmtId="0" fontId="49" fillId="0" borderId="0" xfId="51" applyFont="1" applyAlignment="1">
      <alignment horizontal="center"/>
    </xf>
    <xf numFmtId="3" fontId="49" fillId="0" borderId="0" xfId="51" applyNumberFormat="1" applyFont="1"/>
    <xf numFmtId="4" fontId="19" fillId="0" borderId="0" xfId="51" applyNumberFormat="1" applyFont="1"/>
    <xf numFmtId="167" fontId="48" fillId="0" borderId="0" xfId="51" applyNumberFormat="1" applyFont="1"/>
    <xf numFmtId="0" fontId="12" fillId="0" borderId="0" xfId="0" applyFont="1"/>
    <xf numFmtId="3" fontId="49" fillId="0" borderId="12" xfId="52" applyNumberFormat="1" applyFont="1" applyBorder="1" applyAlignment="1">
      <alignment vertical="center"/>
    </xf>
    <xf numFmtId="0" fontId="49" fillId="0" borderId="4" xfId="54" applyFont="1" applyBorder="1" applyAlignment="1">
      <alignment horizontal="center" vertical="center" wrapText="1"/>
    </xf>
    <xf numFmtId="0" fontId="15" fillId="0" borderId="14" xfId="37" applyFont="1" applyBorder="1" applyAlignment="1">
      <alignment horizontal="center" vertical="center"/>
    </xf>
    <xf numFmtId="3" fontId="15" fillId="0" borderId="57" xfId="37" applyNumberFormat="1" applyFont="1" applyBorder="1" applyAlignment="1">
      <alignment vertical="center"/>
    </xf>
    <xf numFmtId="0" fontId="15" fillId="27" borderId="50" xfId="37" applyFont="1" applyFill="1" applyBorder="1" applyAlignment="1">
      <alignment horizontal="center" vertical="center" wrapText="1"/>
    </xf>
    <xf numFmtId="3" fontId="15" fillId="0" borderId="74" xfId="37" applyNumberFormat="1" applyFont="1" applyBorder="1" applyAlignment="1">
      <alignment vertical="center"/>
    </xf>
    <xf numFmtId="3" fontId="66" fillId="0" borderId="50" xfId="37" applyNumberFormat="1" applyFont="1" applyBorder="1" applyAlignment="1">
      <alignment vertical="center"/>
    </xf>
    <xf numFmtId="4" fontId="15" fillId="0" borderId="8" xfId="51" applyNumberFormat="1" applyFont="1" applyBorder="1" applyAlignment="1">
      <alignment horizontal="right" vertical="center"/>
    </xf>
    <xf numFmtId="0" fontId="49" fillId="0" borderId="0" xfId="0" applyFont="1"/>
    <xf numFmtId="0" fontId="44" fillId="0" borderId="57" xfId="51" applyFont="1" applyFill="1" applyBorder="1" applyAlignment="1">
      <alignment horizontal="center" vertical="center" wrapText="1"/>
    </xf>
    <xf numFmtId="0" fontId="44" fillId="0" borderId="43" xfId="51" applyFont="1" applyFill="1" applyBorder="1" applyAlignment="1">
      <alignment horizontal="center" vertical="center" wrapText="1"/>
    </xf>
    <xf numFmtId="0" fontId="48" fillId="0" borderId="0" xfId="54" applyFont="1" applyAlignment="1">
      <alignment horizontal="right" vertical="center"/>
    </xf>
    <xf numFmtId="0" fontId="57" fillId="0" borderId="0" xfId="34" applyFont="1" applyFill="1" applyAlignment="1"/>
    <xf numFmtId="0" fontId="40" fillId="0" borderId="0" xfId="34" applyFont="1" applyFill="1" applyAlignment="1"/>
    <xf numFmtId="0" fontId="47" fillId="0" borderId="1" xfId="51" applyFont="1" applyFill="1" applyBorder="1" applyAlignment="1">
      <alignment vertical="center" wrapText="1"/>
    </xf>
    <xf numFmtId="0" fontId="47" fillId="0" borderId="10" xfId="51" applyFont="1" applyFill="1" applyBorder="1" applyAlignment="1">
      <alignment horizontal="center" vertical="center"/>
    </xf>
    <xf numFmtId="3" fontId="47" fillId="0" borderId="4" xfId="51" applyNumberFormat="1" applyFont="1" applyFill="1" applyBorder="1" applyAlignment="1">
      <alignment horizontal="right" vertical="center" wrapText="1"/>
    </xf>
    <xf numFmtId="3" fontId="47" fillId="0" borderId="5" xfId="51" applyNumberFormat="1" applyFont="1" applyFill="1" applyBorder="1" applyAlignment="1">
      <alignment horizontal="right" vertical="center" wrapText="1"/>
    </xf>
    <xf numFmtId="0" fontId="45" fillId="0" borderId="3" xfId="51" applyFont="1" applyBorder="1" applyAlignment="1">
      <alignment horizontal="justify" vertical="center" wrapText="1"/>
    </xf>
    <xf numFmtId="0" fontId="45" fillId="0" borderId="4" xfId="51" applyFont="1" applyBorder="1" applyAlignment="1">
      <alignment horizontal="center" vertical="center"/>
    </xf>
    <xf numFmtId="3" fontId="44" fillId="0" borderId="4" xfId="51" applyNumberFormat="1" applyFont="1" applyBorder="1" applyAlignment="1">
      <alignment horizontal="right" vertical="center" wrapText="1"/>
    </xf>
    <xf numFmtId="3" fontId="44" fillId="0" borderId="45" xfId="51" applyNumberFormat="1" applyFont="1" applyBorder="1" applyAlignment="1">
      <alignment horizontal="right" vertical="center" wrapText="1"/>
    </xf>
    <xf numFmtId="0" fontId="44" fillId="0" borderId="3" xfId="51" applyFont="1" applyBorder="1" applyAlignment="1">
      <alignment vertical="center" wrapText="1"/>
    </xf>
    <xf numFmtId="3" fontId="44" fillId="0" borderId="5" xfId="51" applyNumberFormat="1" applyFont="1" applyBorder="1" applyAlignment="1">
      <alignment horizontal="right" vertical="center" wrapText="1"/>
    </xf>
    <xf numFmtId="49" fontId="45" fillId="0" borderId="3" xfId="1" applyNumberFormat="1" applyFont="1" applyBorder="1" applyAlignment="1">
      <alignment horizontal="justify" vertical="center"/>
    </xf>
    <xf numFmtId="3" fontId="45" fillId="0" borderId="4" xfId="1" applyNumberFormat="1" applyFont="1" applyBorder="1" applyAlignment="1">
      <alignment vertical="center"/>
    </xf>
    <xf numFmtId="3" fontId="45" fillId="0" borderId="45" xfId="1" applyNumberFormat="1" applyFont="1" applyBorder="1" applyAlignment="1">
      <alignment vertical="center"/>
    </xf>
    <xf numFmtId="3" fontId="45" fillId="0" borderId="4" xfId="1" applyNumberFormat="1" applyFont="1" applyFill="1" applyBorder="1" applyAlignment="1">
      <alignment vertical="center"/>
    </xf>
    <xf numFmtId="3" fontId="45" fillId="0" borderId="45" xfId="1" applyNumberFormat="1" applyFont="1" applyFill="1" applyBorder="1" applyAlignment="1">
      <alignment vertical="center"/>
    </xf>
    <xf numFmtId="3" fontId="44" fillId="0" borderId="4" xfId="51" applyNumberFormat="1" applyFont="1" applyFill="1" applyBorder="1" applyAlignment="1">
      <alignment horizontal="right" vertical="center" wrapText="1"/>
    </xf>
    <xf numFmtId="3" fontId="44" fillId="0" borderId="5" xfId="51" applyNumberFormat="1" applyFont="1" applyFill="1" applyBorder="1" applyAlignment="1">
      <alignment horizontal="right" vertical="center" wrapText="1"/>
    </xf>
    <xf numFmtId="0" fontId="44" fillId="25" borderId="44" xfId="34" applyFont="1" applyFill="1" applyBorder="1" applyAlignment="1">
      <alignment horizontal="left" vertical="center" wrapText="1"/>
    </xf>
    <xf numFmtId="0" fontId="44" fillId="25" borderId="10" xfId="34" applyFont="1" applyFill="1" applyBorder="1" applyAlignment="1">
      <alignment horizontal="left" vertical="center" wrapText="1"/>
    </xf>
    <xf numFmtId="3" fontId="44" fillId="25" borderId="10" xfId="34" applyNumberFormat="1" applyFont="1" applyFill="1" applyBorder="1" applyAlignment="1">
      <alignment horizontal="right" vertical="center" wrapText="1"/>
    </xf>
    <xf numFmtId="3" fontId="44" fillId="25" borderId="13" xfId="34" applyNumberFormat="1" applyFont="1" applyFill="1" applyBorder="1" applyAlignment="1">
      <alignment horizontal="right" vertical="center" wrapText="1"/>
    </xf>
    <xf numFmtId="3" fontId="44" fillId="0" borderId="4" xfId="1" applyNumberFormat="1" applyFont="1" applyBorder="1" applyAlignment="1">
      <alignment vertical="center"/>
    </xf>
    <xf numFmtId="3" fontId="44" fillId="0" borderId="45" xfId="1" applyNumberFormat="1" applyFont="1" applyBorder="1" applyAlignment="1">
      <alignment vertical="center"/>
    </xf>
    <xf numFmtId="3" fontId="45" fillId="0" borderId="5" xfId="1" applyNumberFormat="1" applyFont="1" applyBorder="1" applyAlignment="1">
      <alignment vertical="center"/>
    </xf>
    <xf numFmtId="1" fontId="38" fillId="28" borderId="17" xfId="1" applyNumberFormat="1" applyFont="1" applyFill="1" applyBorder="1" applyAlignment="1">
      <alignment horizontal="center" vertical="center" wrapText="1"/>
    </xf>
    <xf numFmtId="3" fontId="39" fillId="28" borderId="9" xfId="1" applyNumberFormat="1" applyFont="1" applyFill="1" applyBorder="1"/>
    <xf numFmtId="3" fontId="39" fillId="28" borderId="2" xfId="1" applyNumberFormat="1" applyFont="1" applyFill="1" applyBorder="1"/>
    <xf numFmtId="3" fontId="39" fillId="28" borderId="23" xfId="1" applyNumberFormat="1" applyFont="1" applyFill="1" applyBorder="1"/>
    <xf numFmtId="0" fontId="38" fillId="28" borderId="25" xfId="1" applyFont="1" applyFill="1" applyBorder="1" applyAlignment="1">
      <alignment horizontal="center" vertical="center" wrapText="1"/>
    </xf>
    <xf numFmtId="0" fontId="38" fillId="28" borderId="23" xfId="1" applyFont="1" applyFill="1" applyBorder="1" applyAlignment="1">
      <alignment horizontal="center" vertical="center" wrapText="1"/>
    </xf>
    <xf numFmtId="3" fontId="17" fillId="28" borderId="2" xfId="1" applyNumberFormat="1" applyFont="1" applyFill="1" applyBorder="1"/>
    <xf numFmtId="3" fontId="20" fillId="28" borderId="2" xfId="1" applyNumberFormat="1" applyFont="1" applyFill="1" applyBorder="1"/>
    <xf numFmtId="3" fontId="15" fillId="28" borderId="10" xfId="1" applyNumberFormat="1" applyFont="1" applyFill="1" applyBorder="1"/>
    <xf numFmtId="3" fontId="17" fillId="28" borderId="7" xfId="1" applyNumberFormat="1" applyFont="1" applyFill="1" applyBorder="1"/>
    <xf numFmtId="3" fontId="17" fillId="28" borderId="17" xfId="1" applyNumberFormat="1" applyFont="1" applyFill="1" applyBorder="1"/>
    <xf numFmtId="3" fontId="58" fillId="28" borderId="2" xfId="1" applyNumberFormat="1" applyFont="1" applyFill="1" applyBorder="1"/>
    <xf numFmtId="3" fontId="15" fillId="28" borderId="4" xfId="1" applyNumberFormat="1" applyFont="1" applyFill="1" applyBorder="1"/>
    <xf numFmtId="3" fontId="59" fillId="28" borderId="10" xfId="1" applyNumberFormat="1" applyFont="1" applyFill="1" applyBorder="1"/>
    <xf numFmtId="0" fontId="49" fillId="0" borderId="0" xfId="51" applyFont="1" applyAlignment="1">
      <alignment horizontal="center" vertical="center"/>
    </xf>
    <xf numFmtId="0" fontId="49" fillId="0" borderId="0" xfId="51" applyFont="1"/>
    <xf numFmtId="0" fontId="48" fillId="0" borderId="0" xfId="51" applyFont="1" applyAlignment="1">
      <alignment wrapText="1"/>
    </xf>
    <xf numFmtId="49" fontId="45" fillId="0" borderId="3" xfId="1" applyNumberFormat="1" applyFont="1" applyFill="1" applyBorder="1" applyAlignment="1">
      <alignment horizontal="justify" vertical="center"/>
    </xf>
    <xf numFmtId="0" fontId="45" fillId="0" borderId="4" xfId="51" applyFont="1" applyFill="1" applyBorder="1" applyAlignment="1">
      <alignment horizontal="center" vertical="center"/>
    </xf>
    <xf numFmtId="0" fontId="44" fillId="0" borderId="3" xfId="51" applyFont="1" applyFill="1" applyBorder="1" applyAlignment="1">
      <alignment vertical="center" wrapText="1"/>
    </xf>
    <xf numFmtId="3" fontId="17" fillId="0" borderId="4" xfId="1" applyNumberFormat="1" applyFont="1" applyBorder="1" applyAlignment="1">
      <alignment horizontal="right"/>
    </xf>
    <xf numFmtId="49" fontId="49" fillId="0" borderId="58" xfId="52" applyNumberFormat="1" applyFont="1" applyBorder="1" applyAlignment="1">
      <alignment horizontal="left" vertical="center" wrapText="1"/>
    </xf>
    <xf numFmtId="0" fontId="49" fillId="0" borderId="42" xfId="52" applyFont="1" applyBorder="1" applyAlignment="1">
      <alignment horizontal="left" vertical="center" wrapText="1"/>
    </xf>
    <xf numFmtId="3" fontId="49" fillId="0" borderId="42" xfId="52" applyNumberFormat="1" applyFont="1" applyBorder="1" applyAlignment="1">
      <alignment horizontal="right" vertical="center" wrapText="1"/>
    </xf>
    <xf numFmtId="4" fontId="49" fillId="0" borderId="43" xfId="52" applyNumberFormat="1" applyFont="1" applyBorder="1" applyAlignment="1">
      <alignment horizontal="justify" vertical="center" wrapText="1"/>
    </xf>
    <xf numFmtId="49" fontId="49" fillId="0" borderId="49" xfId="52" applyNumberFormat="1" applyFont="1" applyBorder="1" applyAlignment="1">
      <alignment horizontal="left" vertical="center" wrapText="1"/>
    </xf>
    <xf numFmtId="0" fontId="49" fillId="0" borderId="4" xfId="52" applyFont="1" applyBorder="1" applyAlignment="1">
      <alignment horizontal="left" vertical="center" wrapText="1"/>
    </xf>
    <xf numFmtId="4" fontId="49" fillId="0" borderId="5" xfId="52" applyNumberFormat="1" applyFont="1" applyBorder="1" applyAlignment="1">
      <alignment horizontal="justify" vertical="center" wrapText="1"/>
    </xf>
    <xf numFmtId="0" fontId="49" fillId="0" borderId="51" xfId="52" applyFont="1" applyBorder="1" applyAlignment="1">
      <alignment horizontal="left" vertical="center" wrapText="1"/>
    </xf>
    <xf numFmtId="3" fontId="49" fillId="0" borderId="51" xfId="52" applyNumberFormat="1" applyFont="1" applyBorder="1" applyAlignment="1">
      <alignment vertical="center"/>
    </xf>
    <xf numFmtId="3" fontId="49" fillId="0" borderId="52" xfId="52" applyNumberFormat="1" applyFont="1" applyBorder="1" applyAlignment="1">
      <alignment vertical="center"/>
    </xf>
    <xf numFmtId="0" fontId="68" fillId="0" borderId="0" xfId="52" applyFont="1" applyAlignment="1">
      <alignment vertical="center"/>
    </xf>
    <xf numFmtId="0" fontId="69" fillId="0" borderId="0" xfId="52" applyFont="1" applyAlignment="1">
      <alignment vertical="center"/>
    </xf>
    <xf numFmtId="0" fontId="68" fillId="0" borderId="15" xfId="52" applyFont="1" applyBorder="1" applyAlignment="1">
      <alignment vertical="center" wrapText="1"/>
    </xf>
    <xf numFmtId="0" fontId="68" fillId="0" borderId="53" xfId="52" applyFont="1" applyBorder="1" applyAlignment="1">
      <alignment vertical="center" wrapText="1"/>
    </xf>
    <xf numFmtId="3" fontId="68" fillId="0" borderId="53" xfId="52" applyNumberFormat="1" applyFont="1" applyBorder="1" applyAlignment="1">
      <alignment vertical="center" wrapText="1"/>
    </xf>
    <xf numFmtId="49" fontId="68" fillId="0" borderId="65" xfId="52" applyNumberFormat="1" applyFont="1" applyBorder="1" applyAlignment="1">
      <alignment horizontal="justify" vertical="center"/>
    </xf>
    <xf numFmtId="0" fontId="48" fillId="25" borderId="18" xfId="52" applyFont="1" applyFill="1" applyBorder="1" applyAlignment="1">
      <alignment horizontal="left" vertical="center" wrapText="1"/>
    </xf>
    <xf numFmtId="0" fontId="70" fillId="0" borderId="0" xfId="57" applyFont="1"/>
    <xf numFmtId="0" fontId="71" fillId="0" borderId="0" xfId="52" applyFont="1" applyAlignment="1">
      <alignment vertical="center"/>
    </xf>
    <xf numFmtId="4" fontId="49" fillId="0" borderId="38" xfId="52" applyNumberFormat="1" applyFont="1" applyBorder="1" applyAlignment="1">
      <alignment horizontal="justify" vertical="center" wrapText="1"/>
    </xf>
    <xf numFmtId="0" fontId="49" fillId="0" borderId="0" xfId="71" applyFont="1" applyAlignment="1">
      <alignment vertical="center"/>
    </xf>
    <xf numFmtId="3" fontId="73" fillId="0" borderId="0" xfId="72" applyNumberFormat="1" applyFont="1"/>
    <xf numFmtId="3" fontId="74" fillId="0" borderId="0" xfId="72" applyNumberFormat="1" applyFont="1" applyAlignment="1">
      <alignment horizontal="right"/>
    </xf>
    <xf numFmtId="0" fontId="73" fillId="0" borderId="0" xfId="72" applyFont="1"/>
    <xf numFmtId="0" fontId="75" fillId="0" borderId="42" xfId="71" applyFont="1" applyBorder="1" applyAlignment="1">
      <alignment horizontal="center" vertical="center" wrapText="1"/>
    </xf>
    <xf numFmtId="0" fontId="75" fillId="0" borderId="87" xfId="71" applyFont="1" applyBorder="1" applyAlignment="1">
      <alignment horizontal="center" vertical="center" wrapText="1"/>
    </xf>
    <xf numFmtId="0" fontId="79" fillId="0" borderId="0" xfId="72" applyFont="1" applyAlignment="1">
      <alignment vertical="center"/>
    </xf>
    <xf numFmtId="0" fontId="73" fillId="0" borderId="0" xfId="72" applyFont="1" applyAlignment="1">
      <alignment vertical="center"/>
    </xf>
    <xf numFmtId="3" fontId="49" fillId="0" borderId="49" xfId="72" applyNumberFormat="1" applyFont="1" applyBorder="1" applyAlignment="1">
      <alignment vertical="center" wrapText="1"/>
    </xf>
    <xf numFmtId="3" fontId="49" fillId="0" borderId="4" xfId="72" applyNumberFormat="1" applyFont="1" applyBorder="1" applyAlignment="1">
      <alignment vertical="center"/>
    </xf>
    <xf numFmtId="3" fontId="49" fillId="27" borderId="5" xfId="72" applyNumberFormat="1" applyFont="1" applyFill="1" applyBorder="1" applyAlignment="1">
      <alignment vertical="center"/>
    </xf>
    <xf numFmtId="0" fontId="81" fillId="0" borderId="0" xfId="72" applyFont="1" applyAlignment="1">
      <alignment vertical="center"/>
    </xf>
    <xf numFmtId="3" fontId="75" fillId="27" borderId="49" xfId="71" applyNumberFormat="1" applyFont="1" applyFill="1" applyBorder="1" applyAlignment="1">
      <alignment horizontal="left" vertical="center" wrapText="1"/>
    </xf>
    <xf numFmtId="3" fontId="75" fillId="27" borderId="4" xfId="71" applyNumberFormat="1" applyFont="1" applyFill="1" applyBorder="1" applyAlignment="1">
      <alignment horizontal="right" vertical="center" wrapText="1"/>
    </xf>
    <xf numFmtId="3" fontId="75" fillId="27" borderId="5" xfId="71" applyNumberFormat="1" applyFont="1" applyFill="1" applyBorder="1" applyAlignment="1">
      <alignment horizontal="right" vertical="center" wrapText="1"/>
    </xf>
    <xf numFmtId="3" fontId="75" fillId="27" borderId="55" xfId="71" applyNumberFormat="1" applyFont="1" applyFill="1" applyBorder="1" applyAlignment="1">
      <alignment horizontal="left" vertical="center" wrapText="1"/>
    </xf>
    <xf numFmtId="3" fontId="75" fillId="27" borderId="18" xfId="71" applyNumberFormat="1" applyFont="1" applyFill="1" applyBorder="1" applyAlignment="1">
      <alignment horizontal="right" vertical="center" wrapText="1"/>
    </xf>
    <xf numFmtId="3" fontId="75" fillId="27" borderId="16" xfId="71" applyNumberFormat="1" applyFont="1" applyFill="1" applyBorder="1" applyAlignment="1">
      <alignment horizontal="right" vertical="center" wrapText="1"/>
    </xf>
    <xf numFmtId="3" fontId="75" fillId="0" borderId="37" xfId="71" applyNumberFormat="1" applyFont="1" applyBorder="1" applyAlignment="1">
      <alignment horizontal="left" vertical="center" wrapText="1"/>
    </xf>
    <xf numFmtId="3" fontId="75" fillId="0" borderId="65" xfId="71" applyNumberFormat="1" applyFont="1" applyBorder="1" applyAlignment="1">
      <alignment horizontal="center" vertical="center" wrapText="1"/>
    </xf>
    <xf numFmtId="3" fontId="82" fillId="0" borderId="4" xfId="71" applyNumberFormat="1" applyFont="1" applyBorder="1" applyAlignment="1">
      <alignment horizontal="right" vertical="center" wrapText="1"/>
    </xf>
    <xf numFmtId="3" fontId="82" fillId="0" borderId="49" xfId="71" applyNumberFormat="1" applyFont="1" applyBorder="1" applyAlignment="1">
      <alignment vertical="center" wrapText="1"/>
    </xf>
    <xf numFmtId="3" fontId="49" fillId="0" borderId="49" xfId="71" applyNumberFormat="1" applyFont="1" applyBorder="1" applyAlignment="1">
      <alignment vertical="center" wrapText="1"/>
    </xf>
    <xf numFmtId="3" fontId="49" fillId="0" borderId="4" xfId="71" applyNumberFormat="1" applyFont="1" applyBorder="1" applyAlignment="1">
      <alignment horizontal="right" vertical="center" wrapText="1"/>
    </xf>
    <xf numFmtId="3" fontId="83" fillId="0" borderId="4" xfId="72" applyNumberFormat="1" applyFont="1" applyBorder="1" applyAlignment="1">
      <alignment horizontal="right" vertical="center" wrapText="1"/>
    </xf>
    <xf numFmtId="3" fontId="75" fillId="26" borderId="11" xfId="71" applyNumberFormat="1" applyFont="1" applyFill="1" applyBorder="1" applyAlignment="1">
      <alignment horizontal="center" vertical="center" wrapText="1"/>
    </xf>
    <xf numFmtId="3" fontId="73" fillId="0" borderId="0" xfId="72" applyNumberFormat="1" applyFont="1" applyAlignment="1">
      <alignment horizontal="center"/>
    </xf>
    <xf numFmtId="4" fontId="73" fillId="0" borderId="0" xfId="72" applyNumberFormat="1" applyFont="1" applyAlignment="1">
      <alignment horizontal="center"/>
    </xf>
    <xf numFmtId="0" fontId="75" fillId="0" borderId="74" xfId="71" applyFont="1" applyBorder="1" applyAlignment="1">
      <alignment horizontal="center" vertical="center" wrapText="1"/>
    </xf>
    <xf numFmtId="0" fontId="15" fillId="0" borderId="56" xfId="37" applyFont="1" applyBorder="1" applyAlignment="1">
      <alignment horizontal="center" vertical="center" wrapText="1"/>
    </xf>
    <xf numFmtId="0" fontId="49" fillId="0" borderId="0" xfId="51" applyFont="1" applyFill="1" applyAlignment="1">
      <alignment horizontal="left"/>
    </xf>
    <xf numFmtId="0" fontId="48" fillId="27" borderId="24" xfId="34" applyFont="1" applyFill="1" applyBorder="1" applyAlignment="1" applyProtection="1">
      <alignment horizontal="center" vertical="center" wrapText="1"/>
      <protection locked="0"/>
    </xf>
    <xf numFmtId="0" fontId="48" fillId="27" borderId="42" xfId="34" applyFont="1" applyFill="1" applyBorder="1" applyAlignment="1" applyProtection="1">
      <alignment horizontal="center" vertical="center" wrapText="1"/>
      <protection locked="0"/>
    </xf>
    <xf numFmtId="4" fontId="48" fillId="25" borderId="42" xfId="34" applyNumberFormat="1" applyFont="1" applyFill="1" applyBorder="1" applyAlignment="1" applyProtection="1">
      <alignment horizontal="center" vertical="center"/>
      <protection locked="0"/>
    </xf>
    <xf numFmtId="4" fontId="48" fillId="25" borderId="43" xfId="34" applyNumberFormat="1" applyFont="1" applyFill="1" applyBorder="1" applyAlignment="1" applyProtection="1">
      <alignment horizontal="center" vertical="center"/>
      <protection locked="0"/>
    </xf>
    <xf numFmtId="0" fontId="48" fillId="0" borderId="44" xfId="52" applyFont="1" applyBorder="1" applyAlignment="1">
      <alignment horizontal="left" vertical="center"/>
    </xf>
    <xf numFmtId="0" fontId="48" fillId="0" borderId="10" xfId="52" applyFont="1" applyBorder="1" applyAlignment="1">
      <alignment vertical="center" wrapText="1"/>
    </xf>
    <xf numFmtId="3" fontId="48" fillId="0" borderId="10" xfId="52" applyNumberFormat="1" applyFont="1" applyBorder="1" applyAlignment="1">
      <alignment vertical="center" wrapText="1"/>
    </xf>
    <xf numFmtId="3" fontId="49" fillId="0" borderId="11" xfId="52" applyNumberFormat="1" applyFont="1" applyBorder="1" applyAlignment="1">
      <alignment vertical="center"/>
    </xf>
    <xf numFmtId="9" fontId="49" fillId="0" borderId="8" xfId="52" applyNumberFormat="1" applyFont="1" applyBorder="1" applyAlignment="1">
      <alignment horizontal="center" vertical="center"/>
    </xf>
    <xf numFmtId="0" fontId="48" fillId="0" borderId="49" xfId="52" applyFont="1" applyBorder="1" applyAlignment="1">
      <alignment vertical="center"/>
    </xf>
    <xf numFmtId="0" fontId="48" fillId="0" borderId="4" xfId="52" applyFont="1" applyBorder="1" applyAlignment="1">
      <alignment vertical="center"/>
    </xf>
    <xf numFmtId="3" fontId="48" fillId="0" borderId="4" xfId="52" applyNumberFormat="1" applyFont="1" applyBorder="1" applyAlignment="1">
      <alignment vertical="center"/>
    </xf>
    <xf numFmtId="3" fontId="48" fillId="0" borderId="4" xfId="52" applyNumberFormat="1" applyFont="1" applyBorder="1" applyAlignment="1">
      <alignment horizontal="center" vertical="center"/>
    </xf>
    <xf numFmtId="0" fontId="48" fillId="0" borderId="4" xfId="52" applyFont="1" applyBorder="1" applyAlignment="1">
      <alignment horizontal="center" vertical="center"/>
    </xf>
    <xf numFmtId="9" fontId="49" fillId="0" borderId="4" xfId="52" applyNumberFormat="1" applyFont="1" applyBorder="1" applyAlignment="1">
      <alignment horizontal="center" vertical="center"/>
    </xf>
    <xf numFmtId="0" fontId="49" fillId="0" borderId="55" xfId="52" applyFont="1" applyBorder="1" applyAlignment="1">
      <alignment vertical="center" wrapText="1"/>
    </xf>
    <xf numFmtId="0" fontId="49" fillId="0" borderId="18" xfId="52" applyFont="1" applyBorder="1" applyAlignment="1">
      <alignment vertical="center" wrapText="1"/>
    </xf>
    <xf numFmtId="3" fontId="49" fillId="0" borderId="18" xfId="52" applyNumberFormat="1" applyFont="1" applyBorder="1" applyAlignment="1">
      <alignment vertical="center" wrapText="1"/>
    </xf>
    <xf numFmtId="10" fontId="49" fillId="0" borderId="18" xfId="52" applyNumberFormat="1" applyFont="1" applyBorder="1" applyAlignment="1">
      <alignment horizontal="center" vertical="center" wrapText="1"/>
    </xf>
    <xf numFmtId="3" fontId="49" fillId="0" borderId="18" xfId="52" applyNumberFormat="1" applyFont="1" applyBorder="1" applyAlignment="1">
      <alignment horizontal="center" vertical="center" wrapText="1"/>
    </xf>
    <xf numFmtId="0" fontId="49" fillId="0" borderId="12" xfId="52" applyFont="1" applyBorder="1" applyAlignment="1">
      <alignment vertical="center"/>
    </xf>
    <xf numFmtId="0" fontId="49" fillId="0" borderId="11" xfId="52" applyFont="1" applyBorder="1" applyAlignment="1">
      <alignment vertical="center"/>
    </xf>
    <xf numFmtId="3" fontId="15" fillId="0" borderId="0" xfId="52" applyNumberFormat="1" applyFont="1" applyAlignment="1">
      <alignment vertical="center"/>
    </xf>
    <xf numFmtId="4" fontId="49" fillId="0" borderId="0" xfId="52" applyNumberFormat="1" applyFont="1" applyAlignment="1">
      <alignment vertical="center"/>
    </xf>
    <xf numFmtId="4" fontId="15" fillId="0" borderId="0" xfId="52" applyNumberFormat="1" applyFont="1" applyAlignment="1">
      <alignment vertical="center"/>
    </xf>
    <xf numFmtId="0" fontId="84" fillId="0" borderId="0" xfId="57" applyFont="1"/>
    <xf numFmtId="0" fontId="15" fillId="0" borderId="0" xfId="52" applyFont="1" applyAlignment="1">
      <alignment horizontal="center" vertical="center"/>
    </xf>
    <xf numFmtId="0" fontId="53" fillId="0" borderId="0" xfId="0" applyFont="1" applyAlignment="1">
      <alignment horizontal="center" vertical="center" wrapText="1"/>
    </xf>
    <xf numFmtId="0" fontId="85" fillId="0" borderId="0" xfId="0" applyFont="1" applyAlignment="1">
      <alignment horizontal="center" vertical="center" wrapText="1"/>
    </xf>
    <xf numFmtId="0" fontId="49" fillId="0" borderId="0" xfId="52" applyFont="1" applyAlignment="1">
      <alignment horizontal="center" vertical="center"/>
    </xf>
    <xf numFmtId="0" fontId="51" fillId="0" borderId="0" xfId="0" applyFont="1" applyAlignment="1">
      <alignment horizontal="center" vertical="center" wrapText="1"/>
    </xf>
    <xf numFmtId="0" fontId="49" fillId="0" borderId="49" xfId="74" applyFont="1" applyBorder="1" applyAlignment="1">
      <alignment vertical="center" wrapText="1"/>
    </xf>
    <xf numFmtId="0" fontId="60" fillId="0" borderId="0" xfId="0" applyFont="1"/>
    <xf numFmtId="0" fontId="49" fillId="0" borderId="58" xfId="74" applyFont="1" applyBorder="1" applyAlignment="1">
      <alignment vertical="center" wrapText="1"/>
    </xf>
    <xf numFmtId="49" fontId="49" fillId="0" borderId="0" xfId="52" applyNumberFormat="1" applyFont="1" applyAlignment="1">
      <alignment horizontal="center" vertical="center"/>
    </xf>
    <xf numFmtId="0" fontId="49" fillId="0" borderId="61" xfId="74" applyFont="1" applyBorder="1" applyAlignment="1">
      <alignment vertical="center" wrapText="1"/>
    </xf>
    <xf numFmtId="3" fontId="49" fillId="0" borderId="4" xfId="74" applyNumberFormat="1" applyFont="1" applyBorder="1" applyAlignment="1">
      <alignment vertical="center"/>
    </xf>
    <xf numFmtId="0" fontId="49" fillId="0" borderId="45" xfId="74" applyFont="1" applyBorder="1" applyAlignment="1">
      <alignment horizontal="justify" vertical="center" wrapText="1"/>
    </xf>
    <xf numFmtId="0" fontId="49" fillId="0" borderId="5" xfId="74" applyFont="1" applyBorder="1" applyAlignment="1">
      <alignment horizontal="justify" vertical="center" wrapText="1"/>
    </xf>
    <xf numFmtId="0" fontId="49" fillId="0" borderId="0" xfId="74" applyFont="1" applyAlignment="1">
      <alignment horizontal="center" vertical="center" wrapText="1"/>
    </xf>
    <xf numFmtId="0" fontId="53" fillId="0" borderId="0" xfId="52" applyFont="1" applyAlignment="1">
      <alignment horizontal="center" vertical="center"/>
    </xf>
    <xf numFmtId="0" fontId="49" fillId="0" borderId="0" xfId="52" applyFont="1" applyAlignment="1" applyProtection="1">
      <alignment horizontal="center" vertical="center" wrapText="1"/>
      <protection locked="0"/>
    </xf>
    <xf numFmtId="3" fontId="49" fillId="0" borderId="2" xfId="74" applyNumberFormat="1" applyFont="1" applyBorder="1" applyAlignment="1">
      <alignment vertical="center"/>
    </xf>
    <xf numFmtId="3" fontId="49" fillId="0" borderId="9" xfId="74" applyNumberFormat="1" applyFont="1" applyBorder="1" applyAlignment="1">
      <alignment vertical="center"/>
    </xf>
    <xf numFmtId="3" fontId="49" fillId="0" borderId="4" xfId="74" applyNumberFormat="1" applyFont="1" applyBorder="1" applyAlignment="1">
      <alignment horizontal="center" vertical="center" wrapText="1"/>
    </xf>
    <xf numFmtId="3" fontId="49" fillId="0" borderId="4" xfId="74" applyNumberFormat="1" applyFont="1" applyBorder="1" applyAlignment="1">
      <alignment horizontal="center" vertical="center"/>
    </xf>
    <xf numFmtId="3" fontId="49" fillId="0" borderId="9" xfId="74" applyNumberFormat="1" applyFont="1" applyBorder="1" applyAlignment="1">
      <alignment horizontal="center" vertical="center"/>
    </xf>
    <xf numFmtId="14" fontId="0" fillId="0" borderId="0" xfId="0" applyNumberFormat="1"/>
    <xf numFmtId="3" fontId="49" fillId="0" borderId="7" xfId="74" applyNumberFormat="1" applyFont="1" applyBorder="1" applyAlignment="1">
      <alignment vertical="center"/>
    </xf>
    <xf numFmtId="0" fontId="48" fillId="27" borderId="49" xfId="74" applyFont="1" applyFill="1" applyBorder="1" applyAlignment="1">
      <alignment vertical="center" wrapText="1"/>
    </xf>
    <xf numFmtId="3" fontId="48" fillId="25" borderId="4" xfId="52" applyNumberFormat="1" applyFont="1" applyFill="1" applyBorder="1" applyAlignment="1">
      <alignment vertical="center" wrapText="1"/>
    </xf>
    <xf numFmtId="3" fontId="48" fillId="27" borderId="4" xfId="74" applyNumberFormat="1" applyFont="1" applyFill="1" applyBorder="1" applyAlignment="1">
      <alignment horizontal="center" vertical="center" wrapText="1"/>
    </xf>
    <xf numFmtId="3" fontId="48" fillId="27" borderId="4" xfId="74" applyNumberFormat="1" applyFont="1" applyFill="1" applyBorder="1" applyAlignment="1">
      <alignment horizontal="center" vertical="center"/>
    </xf>
    <xf numFmtId="0" fontId="48" fillId="27" borderId="73" xfId="74" applyFont="1" applyFill="1" applyBorder="1" applyAlignment="1">
      <alignment horizontal="justify" vertical="center" wrapText="1"/>
    </xf>
    <xf numFmtId="0" fontId="48" fillId="0" borderId="0" xfId="52" applyFont="1" applyAlignment="1">
      <alignment horizontal="center" vertical="center"/>
    </xf>
    <xf numFmtId="3" fontId="49" fillId="0" borderId="10" xfId="74" applyNumberFormat="1" applyFont="1" applyBorder="1" applyAlignment="1">
      <alignment vertical="center"/>
    </xf>
    <xf numFmtId="3" fontId="49" fillId="0" borderId="8" xfId="74" applyNumberFormat="1" applyFont="1" applyBorder="1" applyAlignment="1">
      <alignment horizontal="center" vertical="center" wrapText="1"/>
    </xf>
    <xf numFmtId="3" fontId="49" fillId="0" borderId="12" xfId="74" applyNumberFormat="1" applyFont="1" applyBorder="1" applyAlignment="1">
      <alignment horizontal="center" vertical="center" wrapText="1"/>
    </xf>
    <xf numFmtId="3" fontId="49" fillId="0" borderId="12" xfId="74" applyNumberFormat="1" applyFont="1" applyBorder="1" applyAlignment="1">
      <alignment vertical="center"/>
    </xf>
    <xf numFmtId="3" fontId="49" fillId="0" borderId="66" xfId="74" applyNumberFormat="1" applyFont="1" applyBorder="1" applyAlignment="1">
      <alignment horizontal="center" vertical="center" wrapText="1"/>
    </xf>
    <xf numFmtId="3" fontId="49" fillId="0" borderId="26" xfId="74" applyNumberFormat="1" applyFont="1" applyBorder="1" applyAlignment="1">
      <alignment vertical="center"/>
    </xf>
    <xf numFmtId="3" fontId="49" fillId="0" borderId="9" xfId="74" applyNumberFormat="1" applyFont="1" applyBorder="1" applyAlignment="1">
      <alignment horizontal="right" vertical="center"/>
    </xf>
    <xf numFmtId="0" fontId="49" fillId="0" borderId="73" xfId="74" applyFont="1" applyBorder="1" applyAlignment="1">
      <alignment horizontal="justify" vertical="center" wrapText="1"/>
    </xf>
    <xf numFmtId="0" fontId="49" fillId="0" borderId="49" xfId="52" applyFont="1" applyBorder="1" applyAlignment="1">
      <alignment horizontal="justify" vertical="center" wrapText="1"/>
    </xf>
    <xf numFmtId="3" fontId="49" fillId="0" borderId="0" xfId="52" applyNumberFormat="1" applyFont="1" applyAlignment="1">
      <alignment horizontal="center" vertical="center"/>
    </xf>
    <xf numFmtId="0" fontId="48" fillId="27" borderId="5" xfId="74" applyFont="1" applyFill="1" applyBorder="1" applyAlignment="1">
      <alignment horizontal="justify" vertical="center" wrapText="1"/>
    </xf>
    <xf numFmtId="3" fontId="48" fillId="25" borderId="22" xfId="52" applyNumberFormat="1" applyFont="1" applyFill="1" applyBorder="1" applyAlignment="1">
      <alignment vertical="center" wrapText="1"/>
    </xf>
    <xf numFmtId="0" fontId="49" fillId="0" borderId="61" xfId="0" applyFont="1" applyBorder="1" applyAlignment="1">
      <alignment horizontal="left" vertical="center" wrapText="1"/>
    </xf>
    <xf numFmtId="0" fontId="49" fillId="0" borderId="66" xfId="0" applyFont="1" applyBorder="1" applyAlignment="1">
      <alignment horizontal="center" vertical="center" wrapText="1"/>
    </xf>
    <xf numFmtId="3" fontId="49" fillId="0" borderId="8" xfId="74" applyNumberFormat="1" applyFont="1" applyBorder="1" applyAlignment="1">
      <alignment vertical="center"/>
    </xf>
    <xf numFmtId="3" fontId="49" fillId="0" borderId="8" xfId="74" applyNumberFormat="1" applyFont="1" applyBorder="1" applyAlignment="1">
      <alignment horizontal="center" vertical="center"/>
    </xf>
    <xf numFmtId="3" fontId="49" fillId="0" borderId="42" xfId="74" applyNumberFormat="1" applyFont="1" applyBorder="1" applyAlignment="1">
      <alignment horizontal="center" vertical="center" wrapText="1"/>
    </xf>
    <xf numFmtId="0" fontId="49" fillId="0" borderId="38" xfId="74" applyFont="1" applyBorder="1" applyAlignment="1">
      <alignment horizontal="justify" vertical="center" wrapText="1"/>
    </xf>
    <xf numFmtId="0" fontId="49" fillId="0" borderId="6" xfId="74" applyFont="1" applyBorder="1" applyAlignment="1">
      <alignment vertical="center" wrapText="1"/>
    </xf>
    <xf numFmtId="0" fontId="48" fillId="0" borderId="40" xfId="52" applyFont="1" applyBorder="1" applyAlignment="1">
      <alignment vertical="center"/>
    </xf>
    <xf numFmtId="0" fontId="48" fillId="0" borderId="40" xfId="52" applyFont="1" applyBorder="1" applyAlignment="1">
      <alignment horizontal="center" vertical="center"/>
    </xf>
    <xf numFmtId="0" fontId="49" fillId="0" borderId="3" xfId="52" applyFont="1" applyBorder="1" applyAlignment="1">
      <alignment vertical="center" wrapText="1"/>
    </xf>
    <xf numFmtId="0" fontId="49" fillId="0" borderId="37" xfId="74" applyFont="1" applyBorder="1" applyAlignment="1">
      <alignment vertical="center" wrapText="1"/>
    </xf>
    <xf numFmtId="3" fontId="49" fillId="0" borderId="9" xfId="52" applyNumberFormat="1" applyFont="1" applyBorder="1" applyAlignment="1">
      <alignment horizontal="right" vertical="center" wrapText="1"/>
    </xf>
    <xf numFmtId="0" fontId="49" fillId="26" borderId="0" xfId="52" applyFont="1" applyFill="1" applyAlignment="1">
      <alignment horizontal="center" vertical="center"/>
    </xf>
    <xf numFmtId="0" fontId="48" fillId="0" borderId="0" xfId="52" applyFont="1" applyBorder="1" applyAlignment="1">
      <alignment horizontal="center" vertical="center" wrapText="1"/>
    </xf>
    <xf numFmtId="0" fontId="48" fillId="26" borderId="0" xfId="52" applyFont="1" applyFill="1" applyBorder="1" applyAlignment="1">
      <alignment vertical="center" wrapText="1"/>
    </xf>
    <xf numFmtId="3" fontId="48" fillId="26" borderId="0" xfId="52" applyNumberFormat="1" applyFont="1" applyFill="1" applyBorder="1" applyAlignment="1">
      <alignment vertical="center" wrapText="1"/>
    </xf>
    <xf numFmtId="3" fontId="48" fillId="26" borderId="0" xfId="52" applyNumberFormat="1" applyFont="1" applyFill="1" applyBorder="1" applyAlignment="1">
      <alignment horizontal="center" vertical="center" wrapText="1"/>
    </xf>
    <xf numFmtId="0" fontId="49" fillId="0" borderId="61" xfId="56" applyFont="1" applyBorder="1" applyAlignment="1">
      <alignment horizontal="left" vertical="center" wrapText="1"/>
    </xf>
    <xf numFmtId="0" fontId="49" fillId="0" borderId="8" xfId="56" applyFont="1" applyBorder="1" applyAlignment="1">
      <alignment horizontal="center" vertical="center" wrapText="1"/>
    </xf>
    <xf numFmtId="3" fontId="49" fillId="0" borderId="8" xfId="54" applyNumberFormat="1" applyFont="1" applyBorder="1" applyAlignment="1">
      <alignment horizontal="right" vertical="center" wrapText="1"/>
    </xf>
    <xf numFmtId="3" fontId="49" fillId="0" borderId="8" xfId="54" applyNumberFormat="1" applyFont="1" applyBorder="1" applyAlignment="1">
      <alignment vertical="center"/>
    </xf>
    <xf numFmtId="3" fontId="49" fillId="0" borderId="71" xfId="54" applyNumberFormat="1" applyFont="1" applyBorder="1" applyAlignment="1">
      <alignment horizontal="justify" vertical="center" wrapText="1"/>
    </xf>
    <xf numFmtId="0" fontId="49" fillId="0" borderId="91" xfId="54" applyFont="1" applyBorder="1" applyAlignment="1">
      <alignment horizontal="center" vertical="center"/>
    </xf>
    <xf numFmtId="3" fontId="49" fillId="0" borderId="42" xfId="54" applyNumberFormat="1" applyFont="1" applyBorder="1" applyAlignment="1">
      <alignment vertical="center"/>
    </xf>
    <xf numFmtId="3" fontId="49" fillId="0" borderId="5" xfId="54" applyNumberFormat="1" applyFont="1" applyBorder="1" applyAlignment="1">
      <alignment horizontal="justify" vertical="center" wrapText="1"/>
    </xf>
    <xf numFmtId="0" fontId="49" fillId="0" borderId="49" xfId="54" applyFont="1" applyBorder="1" applyAlignment="1">
      <alignment horizontal="left" vertical="center" wrapText="1"/>
    </xf>
    <xf numFmtId="3" fontId="49" fillId="0" borderId="4" xfId="54" applyNumberFormat="1" applyFont="1" applyBorder="1" applyAlignment="1">
      <alignment horizontal="right" vertical="center" wrapText="1"/>
    </xf>
    <xf numFmtId="3" fontId="49" fillId="0" borderId="4" xfId="54" applyNumberFormat="1" applyFont="1" applyBorder="1" applyAlignment="1">
      <alignment vertical="center"/>
    </xf>
    <xf numFmtId="0" fontId="86" fillId="0" borderId="4" xfId="54" applyFont="1" applyBorder="1" applyAlignment="1">
      <alignment horizontal="center" vertical="center" wrapText="1"/>
    </xf>
    <xf numFmtId="0" fontId="49" fillId="0" borderId="61" xfId="54" applyFont="1" applyBorder="1" applyAlignment="1">
      <alignment horizontal="left" vertical="center" wrapText="1"/>
    </xf>
    <xf numFmtId="0" fontId="86" fillId="0" borderId="8" xfId="54" applyFont="1" applyBorder="1" applyAlignment="1">
      <alignment horizontal="center" vertical="center" wrapText="1"/>
    </xf>
    <xf numFmtId="3" fontId="49" fillId="0" borderId="38" xfId="54" applyNumberFormat="1" applyFont="1" applyBorder="1" applyAlignment="1">
      <alignment horizontal="justify" vertical="center" wrapText="1"/>
    </xf>
    <xf numFmtId="168" fontId="87" fillId="0" borderId="4" xfId="76" applyNumberFormat="1" applyFont="1" applyBorder="1" applyAlignment="1">
      <alignment horizontal="center" vertical="center" wrapText="1"/>
    </xf>
    <xf numFmtId="3" fontId="49" fillId="0" borderId="4" xfId="54" applyNumberFormat="1" applyFont="1" applyBorder="1" applyAlignment="1">
      <alignment horizontal="right" vertical="center"/>
    </xf>
    <xf numFmtId="3" fontId="49" fillId="0" borderId="68" xfId="54" applyNumberFormat="1" applyFont="1" applyBorder="1" applyAlignment="1">
      <alignment horizontal="right" vertical="center"/>
    </xf>
    <xf numFmtId="3" fontId="49" fillId="0" borderId="69" xfId="54" applyNumberFormat="1" applyFont="1" applyBorder="1" applyAlignment="1">
      <alignment horizontal="right" vertical="center"/>
    </xf>
    <xf numFmtId="0" fontId="49" fillId="0" borderId="50" xfId="54" applyFont="1" applyBorder="1" applyAlignment="1">
      <alignment horizontal="center" vertical="center" wrapText="1"/>
    </xf>
    <xf numFmtId="3" fontId="49" fillId="0" borderId="70" xfId="54" applyNumberFormat="1" applyFont="1" applyBorder="1" applyAlignment="1">
      <alignment horizontal="right" vertical="center"/>
    </xf>
    <xf numFmtId="3" fontId="49" fillId="0" borderId="8" xfId="54" applyNumberFormat="1" applyFont="1" applyBorder="1" applyAlignment="1">
      <alignment horizontal="right" vertical="center"/>
    </xf>
    <xf numFmtId="3" fontId="49" fillId="0" borderId="45" xfId="54" applyNumberFormat="1" applyFont="1" applyBorder="1" applyAlignment="1">
      <alignment horizontal="justify" vertical="center" wrapText="1"/>
    </xf>
    <xf numFmtId="0" fontId="47" fillId="0" borderId="37" xfId="54" applyFont="1" applyBorder="1" applyAlignment="1">
      <alignment vertical="center"/>
    </xf>
    <xf numFmtId="0" fontId="47" fillId="0" borderId="71" xfId="54" applyFont="1" applyBorder="1" applyAlignment="1">
      <alignment horizontal="justify" vertical="justify"/>
    </xf>
    <xf numFmtId="0" fontId="14" fillId="0" borderId="0" xfId="34" applyFont="1"/>
    <xf numFmtId="0" fontId="13" fillId="0" borderId="0" xfId="34" applyFont="1" applyAlignment="1">
      <alignment horizontal="right"/>
    </xf>
    <xf numFmtId="0" fontId="13" fillId="0" borderId="0" xfId="0" applyFont="1" applyAlignment="1"/>
    <xf numFmtId="0" fontId="49" fillId="0" borderId="42" xfId="52" applyFont="1" applyFill="1" applyBorder="1" applyAlignment="1">
      <alignment horizontal="left" vertical="center" wrapText="1"/>
    </xf>
    <xf numFmtId="3" fontId="49" fillId="0" borderId="4" xfId="52" applyNumberFormat="1" applyFont="1" applyFill="1" applyBorder="1" applyAlignment="1">
      <alignment vertical="center"/>
    </xf>
    <xf numFmtId="3" fontId="49" fillId="0" borderId="42" xfId="52" applyNumberFormat="1" applyFont="1" applyFill="1" applyBorder="1" applyAlignment="1">
      <alignment horizontal="right" vertical="center" wrapText="1"/>
    </xf>
    <xf numFmtId="3" fontId="49" fillId="0" borderId="42" xfId="52" applyNumberFormat="1" applyFont="1" applyFill="1" applyBorder="1" applyAlignment="1">
      <alignment vertical="center"/>
    </xf>
    <xf numFmtId="0" fontId="49" fillId="0" borderId="43" xfId="52" applyFont="1" applyFill="1" applyBorder="1" applyAlignment="1">
      <alignment horizontal="justify" vertical="center" wrapText="1"/>
    </xf>
    <xf numFmtId="3" fontId="75" fillId="0" borderId="0" xfId="71" applyNumberFormat="1" applyFont="1" applyBorder="1" applyAlignment="1">
      <alignment horizontal="center" vertical="center" wrapText="1"/>
    </xf>
    <xf numFmtId="0" fontId="49" fillId="0" borderId="49" xfId="56" applyFont="1" applyBorder="1" applyAlignment="1">
      <alignment horizontal="left" vertical="center" wrapText="1"/>
    </xf>
    <xf numFmtId="0" fontId="49" fillId="0" borderId="92" xfId="54" applyFont="1" applyBorder="1" applyAlignment="1">
      <alignment horizontal="left" vertical="center" wrapText="1"/>
    </xf>
    <xf numFmtId="0" fontId="47" fillId="0" borderId="0" xfId="54" applyFont="1" applyBorder="1" applyAlignment="1">
      <alignment horizontal="center" vertical="center"/>
    </xf>
    <xf numFmtId="0" fontId="47" fillId="0" borderId="0" xfId="54" applyFont="1" applyBorder="1" applyAlignment="1">
      <alignment vertical="center"/>
    </xf>
    <xf numFmtId="0" fontId="49" fillId="0" borderId="3" xfId="74" applyFont="1" applyBorder="1" applyAlignment="1">
      <alignment vertical="center" wrapText="1"/>
    </xf>
    <xf numFmtId="4" fontId="15" fillId="0" borderId="38" xfId="51" applyNumberFormat="1" applyFont="1" applyBorder="1" applyAlignment="1">
      <alignment horizontal="right" vertical="center"/>
    </xf>
    <xf numFmtId="0" fontId="14" fillId="0" borderId="0" xfId="0" applyFont="1" applyAlignment="1">
      <alignment horizontal="center" vertical="center"/>
    </xf>
    <xf numFmtId="0" fontId="14" fillId="0" borderId="0" xfId="0" applyFont="1" applyAlignment="1">
      <alignment horizontal="center"/>
    </xf>
    <xf numFmtId="0" fontId="42" fillId="0" borderId="0" xfId="1" applyFont="1" applyAlignment="1">
      <alignment horizontal="center" vertical="center" wrapText="1"/>
    </xf>
    <xf numFmtId="49" fontId="38" fillId="0" borderId="35" xfId="1" applyNumberFormat="1" applyFont="1" applyBorder="1" applyAlignment="1">
      <alignment horizontal="center" vertical="center" wrapText="1"/>
    </xf>
    <xf numFmtId="49" fontId="38" fillId="0" borderId="19" xfId="1" applyNumberFormat="1" applyFont="1" applyBorder="1" applyAlignment="1">
      <alignment horizontal="center" vertical="center" wrapText="1"/>
    </xf>
    <xf numFmtId="3" fontId="38" fillId="0" borderId="32" xfId="1" applyNumberFormat="1" applyFont="1" applyBorder="1" applyAlignment="1">
      <alignment horizontal="center" vertical="center" wrapText="1"/>
    </xf>
    <xf numFmtId="3" fontId="38" fillId="0" borderId="22" xfId="1" applyNumberFormat="1" applyFont="1" applyBorder="1" applyAlignment="1">
      <alignment horizontal="center" vertical="center" wrapText="1"/>
    </xf>
    <xf numFmtId="3" fontId="38" fillId="0" borderId="31" xfId="1" applyNumberFormat="1" applyFont="1" applyBorder="1" applyAlignment="1">
      <alignment horizontal="center" vertical="center" wrapText="1"/>
    </xf>
    <xf numFmtId="3" fontId="38" fillId="0" borderId="23" xfId="1" applyNumberFormat="1" applyFont="1" applyBorder="1" applyAlignment="1">
      <alignment horizontal="center" vertical="center" wrapText="1"/>
    </xf>
    <xf numFmtId="3" fontId="38" fillId="0" borderId="34" xfId="1" applyNumberFormat="1" applyFont="1" applyBorder="1" applyAlignment="1">
      <alignment horizontal="center" vertical="center" wrapText="1"/>
    </xf>
    <xf numFmtId="3" fontId="38" fillId="0" borderId="21" xfId="1" applyNumberFormat="1" applyFont="1" applyBorder="1" applyAlignment="1">
      <alignment horizontal="center" vertical="center" wrapText="1"/>
    </xf>
    <xf numFmtId="0" fontId="17" fillId="0" borderId="33" xfId="1" applyFont="1" applyBorder="1" applyAlignment="1">
      <alignment horizontal="center" vertical="center" wrapText="1"/>
    </xf>
    <xf numFmtId="0" fontId="15" fillId="0" borderId="20" xfId="1" applyFont="1" applyBorder="1" applyAlignment="1">
      <alignment horizontal="center"/>
    </xf>
    <xf numFmtId="0" fontId="43" fillId="0" borderId="39" xfId="51" applyFont="1" applyBorder="1" applyAlignment="1">
      <alignment horizontal="center" vertical="center" wrapText="1"/>
    </xf>
    <xf numFmtId="0" fontId="44" fillId="0" borderId="33" xfId="51" applyFont="1" applyFill="1" applyBorder="1" applyAlignment="1">
      <alignment horizontal="center" vertical="center"/>
    </xf>
    <xf numFmtId="0" fontId="44" fillId="0" borderId="20" xfId="51" applyFont="1" applyFill="1" applyBorder="1" applyAlignment="1">
      <alignment horizontal="center" vertical="center"/>
    </xf>
    <xf numFmtId="0" fontId="45" fillId="27" borderId="32" xfId="51" applyFont="1" applyFill="1" applyBorder="1" applyAlignment="1">
      <alignment horizontal="center" vertical="center"/>
    </xf>
    <xf numFmtId="0" fontId="45" fillId="27" borderId="22" xfId="51" applyFont="1" applyFill="1" applyBorder="1" applyAlignment="1">
      <alignment horizontal="center" vertical="center"/>
    </xf>
    <xf numFmtId="165" fontId="44" fillId="0" borderId="25" xfId="51" applyNumberFormat="1" applyFont="1" applyFill="1" applyBorder="1" applyAlignment="1">
      <alignment horizontal="center" vertical="center" wrapText="1"/>
    </xf>
    <xf numFmtId="165" fontId="44" fillId="0" borderId="40" xfId="51" applyNumberFormat="1" applyFont="1" applyFill="1" applyBorder="1" applyAlignment="1">
      <alignment horizontal="center" vertical="center" wrapText="1"/>
    </xf>
    <xf numFmtId="165" fontId="44" fillId="0" borderId="41" xfId="51" applyNumberFormat="1" applyFont="1" applyFill="1" applyBorder="1" applyAlignment="1">
      <alignment horizontal="center" vertical="center" wrapText="1"/>
    </xf>
    <xf numFmtId="0" fontId="48" fillId="0" borderId="1" xfId="52" applyFont="1" applyBorder="1" applyAlignment="1">
      <alignment horizontal="left" vertical="center" wrapText="1"/>
    </xf>
    <xf numFmtId="0" fontId="48" fillId="0" borderId="72" xfId="52" applyFont="1" applyBorder="1" applyAlignment="1">
      <alignment horizontal="left" vertical="center" wrapText="1"/>
    </xf>
    <xf numFmtId="0" fontId="48" fillId="0" borderId="73" xfId="52" applyFont="1" applyBorder="1" applyAlignment="1">
      <alignment horizontal="left" vertical="center" wrapText="1"/>
    </xf>
    <xf numFmtId="0" fontId="14" fillId="0" borderId="0" xfId="52" applyFont="1" applyAlignment="1">
      <alignment horizontal="center" vertical="center" wrapText="1"/>
    </xf>
    <xf numFmtId="0" fontId="12" fillId="0" borderId="0" xfId="54" applyAlignment="1">
      <alignment horizontal="center" vertical="center" wrapText="1"/>
    </xf>
    <xf numFmtId="0" fontId="48" fillId="25" borderId="47" xfId="52" applyFont="1" applyFill="1" applyBorder="1" applyAlignment="1">
      <alignment horizontal="center" vertical="center" wrapText="1"/>
    </xf>
    <xf numFmtId="0" fontId="48" fillId="25" borderId="58" xfId="52" applyFont="1" applyFill="1" applyBorder="1" applyAlignment="1">
      <alignment horizontal="center" vertical="center" wrapText="1"/>
    </xf>
    <xf numFmtId="4" fontId="48" fillId="25" borderId="32" xfId="52" applyNumberFormat="1" applyFont="1" applyFill="1" applyBorder="1" applyAlignment="1">
      <alignment horizontal="center" vertical="center" wrapText="1"/>
    </xf>
    <xf numFmtId="4" fontId="48" fillId="25" borderId="22" xfId="52" applyNumberFormat="1" applyFont="1" applyFill="1" applyBorder="1" applyAlignment="1">
      <alignment horizontal="center" vertical="center" wrapText="1"/>
    </xf>
    <xf numFmtId="4" fontId="48" fillId="25" borderId="24" xfId="34" applyNumberFormat="1" applyFont="1" applyFill="1" applyBorder="1" applyAlignment="1">
      <alignment horizontal="center" vertical="center" wrapText="1"/>
    </xf>
    <xf numFmtId="0" fontId="51" fillId="0" borderId="24" xfId="34" applyFont="1" applyBorder="1" applyAlignment="1">
      <alignment vertical="center"/>
    </xf>
    <xf numFmtId="0" fontId="12" fillId="0" borderId="24" xfId="34" applyBorder="1" applyAlignment="1">
      <alignment vertical="center"/>
    </xf>
    <xf numFmtId="0" fontId="12" fillId="0" borderId="24" xfId="54" applyBorder="1" applyAlignment="1">
      <alignment vertical="center"/>
    </xf>
    <xf numFmtId="0" fontId="48" fillId="25" borderId="36" xfId="52" applyFont="1" applyFill="1" applyBorder="1" applyAlignment="1">
      <alignment horizontal="center" vertical="center" wrapText="1"/>
    </xf>
    <xf numFmtId="0" fontId="48" fillId="25" borderId="43" xfId="52" applyFont="1" applyFill="1" applyBorder="1" applyAlignment="1">
      <alignment horizontal="center" vertical="center" wrapText="1"/>
    </xf>
    <xf numFmtId="49" fontId="49" fillId="0" borderId="61" xfId="52" applyNumberFormat="1" applyFont="1" applyFill="1" applyBorder="1" applyAlignment="1">
      <alignment horizontal="left" vertical="center" wrapText="1"/>
    </xf>
    <xf numFmtId="49" fontId="49" fillId="0" borderId="20" xfId="52" applyNumberFormat="1" applyFont="1" applyFill="1" applyBorder="1" applyAlignment="1">
      <alignment horizontal="left" vertical="center" wrapText="1"/>
    </xf>
    <xf numFmtId="0" fontId="48" fillId="0" borderId="56" xfId="54" applyFont="1" applyBorder="1" applyAlignment="1">
      <alignment horizontal="left" vertical="center" wrapText="1"/>
    </xf>
    <xf numFmtId="0" fontId="48" fillId="0" borderId="40" xfId="54" applyFont="1" applyBorder="1" applyAlignment="1">
      <alignment horizontal="left" vertical="center" wrapText="1"/>
    </xf>
    <xf numFmtId="0" fontId="48" fillId="0" borderId="41" xfId="54" applyFont="1" applyBorder="1" applyAlignment="1">
      <alignment horizontal="left" vertical="center" wrapText="1"/>
    </xf>
    <xf numFmtId="0" fontId="14" fillId="0" borderId="0" xfId="54" applyFont="1" applyAlignment="1">
      <alignment horizontal="center" vertical="center" wrapText="1"/>
    </xf>
    <xf numFmtId="0" fontId="48" fillId="25" borderId="32" xfId="52" applyFont="1" applyFill="1" applyBorder="1" applyAlignment="1">
      <alignment horizontal="center" vertical="center" wrapText="1"/>
    </xf>
    <xf numFmtId="0" fontId="65" fillId="0" borderId="22" xfId="75" applyFont="1" applyBorder="1" applyAlignment="1">
      <alignment horizontal="center" vertical="center" wrapText="1"/>
    </xf>
    <xf numFmtId="0" fontId="64" fillId="0" borderId="24" xfId="34" applyFont="1" applyBorder="1" applyAlignment="1">
      <alignment vertical="center"/>
    </xf>
    <xf numFmtId="0" fontId="56" fillId="0" borderId="24" xfId="34" applyFont="1" applyBorder="1" applyAlignment="1">
      <alignment vertical="center"/>
    </xf>
    <xf numFmtId="49" fontId="48" fillId="25" borderId="34" xfId="55" applyNumberFormat="1" applyFont="1" applyFill="1" applyBorder="1" applyAlignment="1">
      <alignment horizontal="center" vertical="center" wrapText="1"/>
    </xf>
    <xf numFmtId="0" fontId="65" fillId="0" borderId="21" xfId="75" applyFont="1" applyBorder="1" applyAlignment="1">
      <alignment horizontal="center" vertical="center" wrapText="1"/>
    </xf>
    <xf numFmtId="0" fontId="63" fillId="0" borderId="0" xfId="54" applyFont="1" applyAlignment="1">
      <alignment horizontal="left" wrapText="1"/>
    </xf>
    <xf numFmtId="0" fontId="48" fillId="0" borderId="35" xfId="54" applyFont="1" applyBorder="1" applyAlignment="1">
      <alignment horizontal="left" vertical="center" wrapText="1"/>
    </xf>
    <xf numFmtId="0" fontId="48" fillId="0" borderId="59" xfId="54" applyFont="1" applyBorder="1" applyAlignment="1">
      <alignment horizontal="left" vertical="center" wrapText="1"/>
    </xf>
    <xf numFmtId="0" fontId="48" fillId="0" borderId="60" xfId="54" applyFont="1" applyBorder="1" applyAlignment="1">
      <alignment horizontal="left" vertical="center" wrapText="1"/>
    </xf>
    <xf numFmtId="0" fontId="48" fillId="0" borderId="56" xfId="52" applyFont="1" applyBorder="1" applyAlignment="1">
      <alignment horizontal="left" vertical="center"/>
    </xf>
    <xf numFmtId="0" fontId="48" fillId="0" borderId="90" xfId="52" applyFont="1" applyBorder="1" applyAlignment="1">
      <alignment horizontal="left" vertical="center"/>
    </xf>
    <xf numFmtId="0" fontId="48" fillId="25" borderId="55" xfId="52" applyFont="1" applyFill="1" applyBorder="1" applyAlignment="1">
      <alignment horizontal="center" vertical="center" wrapText="1"/>
    </xf>
    <xf numFmtId="0" fontId="48" fillId="25" borderId="24" xfId="52" applyFont="1" applyFill="1" applyBorder="1" applyAlignment="1">
      <alignment horizontal="center" vertical="center" wrapText="1"/>
    </xf>
    <xf numFmtId="0" fontId="48" fillId="25" borderId="18" xfId="52" applyFont="1" applyFill="1" applyBorder="1" applyAlignment="1">
      <alignment horizontal="center" vertical="center" wrapText="1"/>
    </xf>
    <xf numFmtId="4" fontId="48" fillId="25" borderId="24" xfId="52" applyNumberFormat="1" applyFont="1" applyFill="1" applyBorder="1" applyAlignment="1">
      <alignment horizontal="center" vertical="center" wrapText="1"/>
    </xf>
    <xf numFmtId="4" fontId="48" fillId="25" borderId="18" xfId="52" applyNumberFormat="1" applyFont="1" applyFill="1" applyBorder="1" applyAlignment="1">
      <alignment horizontal="center" vertical="center" wrapText="1"/>
    </xf>
    <xf numFmtId="0" fontId="48" fillId="25" borderId="16" xfId="52" applyFont="1" applyFill="1" applyBorder="1" applyAlignment="1">
      <alignment horizontal="center" vertical="center" wrapText="1"/>
    </xf>
    <xf numFmtId="0" fontId="48" fillId="25" borderId="48" xfId="52" applyFont="1" applyFill="1" applyBorder="1" applyAlignment="1">
      <alignment horizontal="center" vertical="center" wrapText="1"/>
    </xf>
    <xf numFmtId="0" fontId="48" fillId="0" borderId="37" xfId="52" applyFont="1" applyBorder="1" applyAlignment="1">
      <alignment horizontal="left" vertical="center"/>
    </xf>
    <xf numFmtId="0" fontId="48" fillId="0" borderId="88" xfId="52" applyFont="1" applyBorder="1" applyAlignment="1">
      <alignment horizontal="left" vertical="center"/>
    </xf>
    <xf numFmtId="0" fontId="48" fillId="0" borderId="1" xfId="52" applyFont="1" applyBorder="1" applyAlignment="1">
      <alignment horizontal="left" vertical="center"/>
    </xf>
    <xf numFmtId="0" fontId="48" fillId="0" borderId="89" xfId="52" applyFont="1" applyBorder="1" applyAlignment="1">
      <alignment horizontal="left" vertical="center"/>
    </xf>
    <xf numFmtId="0" fontId="48" fillId="0" borderId="72" xfId="52" applyFont="1" applyBorder="1" applyAlignment="1">
      <alignment horizontal="left" vertical="center"/>
    </xf>
    <xf numFmtId="0" fontId="48" fillId="0" borderId="73" xfId="52" applyFont="1" applyBorder="1" applyAlignment="1">
      <alignment horizontal="left" vertical="center"/>
    </xf>
    <xf numFmtId="0" fontId="48" fillId="0" borderId="56" xfId="52" applyFont="1" applyBorder="1" applyAlignment="1">
      <alignment horizontal="left" vertical="center" wrapText="1"/>
    </xf>
    <xf numFmtId="0" fontId="48" fillId="0" borderId="40" xfId="52" applyFont="1" applyBorder="1" applyAlignment="1">
      <alignment horizontal="left" vertical="center" wrapText="1"/>
    </xf>
    <xf numFmtId="0" fontId="48" fillId="0" borderId="41" xfId="52" applyFont="1" applyBorder="1" applyAlignment="1">
      <alignment horizontal="left" vertical="center" wrapText="1"/>
    </xf>
    <xf numFmtId="0" fontId="52" fillId="0" borderId="22" xfId="74" applyFont="1" applyBorder="1" applyAlignment="1">
      <alignment horizontal="center" vertical="center" wrapText="1"/>
    </xf>
    <xf numFmtId="0" fontId="48" fillId="25" borderId="40" xfId="52" applyFont="1" applyFill="1" applyBorder="1" applyAlignment="1">
      <alignment horizontal="center" vertical="center" wrapText="1"/>
    </xf>
    <xf numFmtId="0" fontId="48" fillId="25" borderId="25" xfId="52" applyFont="1" applyFill="1" applyBorder="1" applyAlignment="1">
      <alignment horizontal="center" vertical="center" wrapText="1"/>
    </xf>
    <xf numFmtId="0" fontId="48" fillId="25" borderId="57" xfId="52" applyFont="1" applyFill="1" applyBorder="1" applyAlignment="1">
      <alignment horizontal="center" vertical="center" wrapText="1"/>
    </xf>
    <xf numFmtId="0" fontId="48" fillId="27" borderId="47" xfId="34" applyFont="1" applyFill="1" applyBorder="1" applyAlignment="1" applyProtection="1">
      <alignment horizontal="center" vertical="center" wrapText="1"/>
      <protection locked="0"/>
    </xf>
    <xf numFmtId="0" fontId="48" fillId="27" borderId="58" xfId="34" applyFont="1" applyFill="1" applyBorder="1" applyAlignment="1" applyProtection="1">
      <alignment horizontal="center" vertical="center" wrapText="1"/>
      <protection locked="0"/>
    </xf>
    <xf numFmtId="4" fontId="48" fillId="27" borderId="24" xfId="34" applyNumberFormat="1" applyFont="1" applyFill="1" applyBorder="1" applyAlignment="1" applyProtection="1">
      <alignment horizontal="center" vertical="center" wrapText="1"/>
      <protection locked="0"/>
    </xf>
    <xf numFmtId="4" fontId="48" fillId="27" borderId="42" xfId="34" applyNumberFormat="1" applyFont="1" applyFill="1" applyBorder="1" applyAlignment="1" applyProtection="1">
      <alignment horizontal="center" vertical="center" wrapText="1"/>
      <protection locked="0"/>
    </xf>
    <xf numFmtId="4" fontId="48" fillId="27" borderId="32" xfId="34" applyNumberFormat="1" applyFont="1" applyFill="1" applyBorder="1" applyAlignment="1" applyProtection="1">
      <alignment horizontal="center" vertical="center" wrapText="1"/>
      <protection locked="0"/>
    </xf>
    <xf numFmtId="4" fontId="48" fillId="27" borderId="22" xfId="34" applyNumberFormat="1" applyFont="1" applyFill="1" applyBorder="1" applyAlignment="1" applyProtection="1">
      <alignment horizontal="center" vertical="center" wrapText="1"/>
      <protection locked="0"/>
    </xf>
    <xf numFmtId="4" fontId="48" fillId="25" borderId="24" xfId="34" applyNumberFormat="1" applyFont="1" applyFill="1" applyBorder="1" applyAlignment="1" applyProtection="1">
      <alignment horizontal="center" vertical="center"/>
      <protection locked="0"/>
    </xf>
    <xf numFmtId="0" fontId="52" fillId="0" borderId="36" xfId="72" applyFont="1" applyBorder="1" applyAlignment="1">
      <alignment vertical="center"/>
    </xf>
    <xf numFmtId="0" fontId="14" fillId="0" borderId="0" xfId="37" applyFont="1" applyAlignment="1">
      <alignment horizontal="center" vertical="center"/>
    </xf>
    <xf numFmtId="0" fontId="50" fillId="0" borderId="0" xfId="37" applyFont="1" applyAlignment="1">
      <alignment horizontal="center"/>
    </xf>
    <xf numFmtId="0" fontId="17" fillId="0" borderId="47" xfId="37" applyFont="1" applyBorder="1" applyAlignment="1">
      <alignment horizontal="center" vertical="center" wrapText="1"/>
    </xf>
    <xf numFmtId="0" fontId="17" fillId="0" borderId="24" xfId="37" applyFont="1" applyBorder="1" applyAlignment="1">
      <alignment horizontal="center" vertical="center"/>
    </xf>
    <xf numFmtId="0" fontId="17" fillId="0" borderId="36" xfId="37" applyFont="1" applyBorder="1" applyAlignment="1">
      <alignment horizontal="center" vertical="center"/>
    </xf>
    <xf numFmtId="0" fontId="17" fillId="0" borderId="56" xfId="37" applyFont="1" applyBorder="1" applyAlignment="1">
      <alignment horizontal="center" vertical="center" wrapText="1"/>
    </xf>
    <xf numFmtId="0" fontId="17" fillId="0" borderId="40" xfId="37" applyFont="1" applyBorder="1" applyAlignment="1">
      <alignment horizontal="center" vertical="center" wrapText="1"/>
    </xf>
    <xf numFmtId="0" fontId="17" fillId="0" borderId="41" xfId="37" applyFont="1" applyBorder="1" applyAlignment="1">
      <alignment horizontal="center" vertical="center" wrapText="1"/>
    </xf>
    <xf numFmtId="0" fontId="15" fillId="0" borderId="40" xfId="37" applyFont="1" applyBorder="1" applyAlignment="1">
      <alignment horizontal="center" vertical="center"/>
    </xf>
    <xf numFmtId="0" fontId="15" fillId="0" borderId="41" xfId="37" applyFont="1" applyBorder="1" applyAlignment="1">
      <alignment horizontal="center" vertical="center"/>
    </xf>
    <xf numFmtId="3" fontId="14" fillId="0" borderId="0" xfId="72" applyNumberFormat="1" applyFont="1" applyAlignment="1">
      <alignment horizontal="center" vertical="center" wrapText="1"/>
    </xf>
    <xf numFmtId="3" fontId="72" fillId="0" borderId="0" xfId="72" applyNumberFormat="1" applyFont="1" applyAlignment="1">
      <alignment horizontal="center" vertical="center" wrapText="1"/>
    </xf>
    <xf numFmtId="3" fontId="75" fillId="0" borderId="35" xfId="71" applyNumberFormat="1" applyFont="1" applyBorder="1" applyAlignment="1">
      <alignment horizontal="center" vertical="center" wrapText="1"/>
    </xf>
    <xf numFmtId="3" fontId="76" fillId="0" borderId="19" xfId="72" applyNumberFormat="1" applyFont="1" applyBorder="1" applyAlignment="1">
      <alignment horizontal="center" vertical="center" wrapText="1"/>
    </xf>
    <xf numFmtId="3" fontId="48" fillId="27" borderId="47" xfId="71" applyNumberFormat="1" applyFont="1" applyFill="1" applyBorder="1" applyAlignment="1">
      <alignment horizontal="center" vertical="center" wrapText="1"/>
    </xf>
    <xf numFmtId="3" fontId="77" fillId="27" borderId="24" xfId="73" applyNumberFormat="1" applyFont="1" applyFill="1" applyBorder="1" applyAlignment="1">
      <alignment horizontal="center" vertical="center" wrapText="1"/>
    </xf>
    <xf numFmtId="3" fontId="78" fillId="27" borderId="25" xfId="72" applyNumberFormat="1" applyFont="1" applyFill="1" applyBorder="1" applyAlignment="1">
      <alignment vertical="center" wrapText="1"/>
    </xf>
    <xf numFmtId="3" fontId="78" fillId="27" borderId="36" xfId="72" applyNumberFormat="1" applyFont="1" applyFill="1" applyBorder="1" applyAlignment="1">
      <alignment vertical="center" wrapText="1"/>
    </xf>
    <xf numFmtId="3" fontId="74" fillId="0" borderId="6" xfId="72" applyNumberFormat="1" applyFont="1" applyBorder="1" applyAlignment="1">
      <alignment horizontal="left" vertical="center" wrapText="1"/>
    </xf>
    <xf numFmtId="3" fontId="80" fillId="0" borderId="52" xfId="72" applyNumberFormat="1" applyFont="1" applyBorder="1" applyAlignment="1">
      <alignment horizontal="left" vertical="center" wrapText="1"/>
    </xf>
    <xf numFmtId="3" fontId="80" fillId="0" borderId="46" xfId="72" applyNumberFormat="1" applyFont="1" applyBorder="1" applyAlignment="1">
      <alignment horizontal="left" vertical="center" wrapText="1"/>
    </xf>
    <xf numFmtId="3" fontId="74" fillId="0" borderId="37" xfId="72" applyNumberFormat="1" applyFont="1" applyBorder="1" applyAlignment="1">
      <alignment horizontal="left" vertical="center" wrapText="1"/>
    </xf>
    <xf numFmtId="3" fontId="80" fillId="0" borderId="0" xfId="72" applyNumberFormat="1" applyFont="1" applyBorder="1" applyAlignment="1">
      <alignment horizontal="left" vertical="center" wrapText="1"/>
    </xf>
    <xf numFmtId="3" fontId="80" fillId="0" borderId="71" xfId="72" applyNumberFormat="1" applyFont="1" applyBorder="1" applyAlignment="1">
      <alignment horizontal="left" vertical="center" wrapText="1"/>
    </xf>
    <xf numFmtId="3" fontId="74" fillId="0" borderId="3" xfId="72" applyNumberFormat="1" applyFont="1" applyBorder="1" applyAlignment="1">
      <alignment horizontal="left" vertical="center" wrapText="1"/>
    </xf>
    <xf numFmtId="3" fontId="74" fillId="0" borderId="51" xfId="72" applyNumberFormat="1" applyFont="1" applyBorder="1" applyAlignment="1">
      <alignment horizontal="left" vertical="center" wrapText="1"/>
    </xf>
    <xf numFmtId="3" fontId="74" fillId="0" borderId="45" xfId="72" applyNumberFormat="1" applyFont="1" applyBorder="1" applyAlignment="1">
      <alignment horizontal="left" vertical="center" wrapText="1"/>
    </xf>
    <xf numFmtId="3" fontId="75" fillId="27" borderId="34" xfId="71" applyNumberFormat="1" applyFont="1" applyFill="1" applyBorder="1" applyAlignment="1">
      <alignment horizontal="center" vertical="center" wrapText="1"/>
    </xf>
    <xf numFmtId="3" fontId="75" fillId="27" borderId="21" xfId="71" applyNumberFormat="1" applyFont="1" applyFill="1" applyBorder="1" applyAlignment="1">
      <alignment horizontal="center" vertical="center" wrapText="1"/>
    </xf>
    <xf numFmtId="3" fontId="78" fillId="27" borderId="24" xfId="72" applyNumberFormat="1" applyFont="1" applyFill="1" applyBorder="1" applyAlignment="1">
      <alignment vertical="center"/>
    </xf>
    <xf numFmtId="3" fontId="78" fillId="27" borderId="36" xfId="72" applyNumberFormat="1" applyFont="1" applyFill="1" applyBorder="1" applyAlignment="1">
      <alignment vertical="center"/>
    </xf>
    <xf numFmtId="3" fontId="74" fillId="0" borderId="25" xfId="72" applyNumberFormat="1" applyFont="1" applyFill="1" applyBorder="1" applyAlignment="1">
      <alignment horizontal="center" vertical="center" wrapText="1"/>
    </xf>
    <xf numFmtId="3" fontId="74" fillId="0" borderId="40" xfId="72" applyNumberFormat="1" applyFont="1" applyFill="1" applyBorder="1" applyAlignment="1">
      <alignment horizontal="center" vertical="center" wrapText="1"/>
    </xf>
    <xf numFmtId="3" fontId="74" fillId="0" borderId="48" xfId="72" applyNumberFormat="1" applyFont="1" applyFill="1" applyBorder="1" applyAlignment="1">
      <alignment horizontal="center" vertical="center" wrapText="1"/>
    </xf>
    <xf numFmtId="0" fontId="15" fillId="0" borderId="49" xfId="51" applyFont="1" applyBorder="1" applyAlignment="1">
      <alignment horizontal="left" vertical="center" wrapText="1"/>
    </xf>
    <xf numFmtId="0" fontId="15" fillId="0" borderId="4" xfId="51" applyFont="1" applyBorder="1" applyAlignment="1">
      <alignment horizontal="left" vertical="center" wrapText="1"/>
    </xf>
    <xf numFmtId="0" fontId="14" fillId="0" borderId="0" xfId="51" applyFont="1" applyAlignment="1">
      <alignment horizontal="center" vertical="center"/>
    </xf>
    <xf numFmtId="0" fontId="54" fillId="0" borderId="0" xfId="51" applyFont="1" applyAlignment="1">
      <alignment horizontal="center" vertical="center"/>
    </xf>
    <xf numFmtId="0" fontId="15" fillId="0" borderId="55" xfId="51" applyFont="1" applyBorder="1" applyAlignment="1">
      <alignment horizontal="center" vertical="center"/>
    </xf>
    <xf numFmtId="0" fontId="12" fillId="0" borderId="18" xfId="51" applyBorder="1" applyAlignment="1">
      <alignment horizontal="center" vertical="center"/>
    </xf>
    <xf numFmtId="0" fontId="15" fillId="0" borderId="44" xfId="51" applyFont="1" applyBorder="1" applyAlignment="1">
      <alignment vertical="center"/>
    </xf>
    <xf numFmtId="0" fontId="12" fillId="0" borderId="10" xfId="51" applyBorder="1" applyAlignment="1">
      <alignment vertical="center"/>
    </xf>
    <xf numFmtId="0" fontId="15" fillId="0" borderId="49" xfId="51" applyFont="1" applyBorder="1" applyAlignment="1">
      <alignment vertical="center"/>
    </xf>
    <xf numFmtId="0" fontId="12" fillId="0" borderId="4" xfId="51" applyBorder="1" applyAlignment="1">
      <alignment vertical="center"/>
    </xf>
    <xf numFmtId="0" fontId="48" fillId="0" borderId="0" xfId="51" applyFont="1" applyAlignment="1">
      <alignment wrapText="1"/>
    </xf>
    <xf numFmtId="0" fontId="15" fillId="0" borderId="47" xfId="51" applyFont="1" applyBorder="1" applyAlignment="1">
      <alignment horizontal="left" vertical="center" wrapText="1"/>
    </xf>
    <xf numFmtId="0" fontId="15" fillId="0" borderId="24" xfId="51" applyFont="1" applyBorder="1" applyAlignment="1">
      <alignment horizontal="left" vertical="center" wrapText="1"/>
    </xf>
    <xf numFmtId="0" fontId="17" fillId="0" borderId="49" xfId="51" applyFont="1" applyBorder="1" applyAlignment="1">
      <alignment vertical="center"/>
    </xf>
    <xf numFmtId="0" fontId="56" fillId="0" borderId="4" xfId="51" applyFont="1" applyBorder="1" applyAlignment="1">
      <alignment vertical="center"/>
    </xf>
    <xf numFmtId="0" fontId="17" fillId="0" borderId="61" xfId="51" applyFont="1" applyBorder="1" applyAlignment="1">
      <alignment horizontal="left" vertical="center" wrapText="1"/>
    </xf>
    <xf numFmtId="0" fontId="12" fillId="0" borderId="8" xfId="51" applyBorder="1"/>
    <xf numFmtId="0" fontId="17" fillId="25" borderId="55" xfId="51" applyFont="1" applyFill="1" applyBorder="1" applyAlignment="1">
      <alignment vertical="center" wrapText="1"/>
    </xf>
    <xf numFmtId="0" fontId="56" fillId="25" borderId="18" xfId="51" applyFont="1" applyFill="1" applyBorder="1" applyAlignment="1">
      <alignment vertical="center" wrapText="1"/>
    </xf>
    <xf numFmtId="0" fontId="17" fillId="0" borderId="58" xfId="51" applyFont="1" applyBorder="1" applyAlignment="1">
      <alignment vertical="center" wrapText="1"/>
    </xf>
    <xf numFmtId="0" fontId="17" fillId="0" borderId="42" xfId="51" applyFont="1" applyBorder="1" applyAlignment="1">
      <alignment vertical="center" wrapText="1"/>
    </xf>
    <xf numFmtId="0" fontId="17" fillId="0" borderId="14" xfId="51" applyFont="1" applyBorder="1" applyAlignment="1">
      <alignment vertical="center" wrapText="1"/>
    </xf>
    <xf numFmtId="0" fontId="17" fillId="0" borderId="74" xfId="51" applyFont="1" applyBorder="1" applyAlignment="1">
      <alignment vertical="center" wrapText="1"/>
    </xf>
    <xf numFmtId="0" fontId="49" fillId="0" borderId="0" xfId="51" applyFont="1" applyAlignment="1">
      <alignment horizontal="center" vertical="center"/>
    </xf>
    <xf numFmtId="0" fontId="49" fillId="0" borderId="0" xfId="51" applyFont="1"/>
    <xf numFmtId="0" fontId="15" fillId="0" borderId="47" xfId="51" applyFont="1" applyBorder="1" applyAlignment="1">
      <alignment vertical="center" wrapText="1"/>
    </xf>
    <xf numFmtId="0" fontId="15" fillId="0" borderId="24" xfId="51" applyFont="1" applyBorder="1" applyAlignment="1">
      <alignment vertical="center" wrapText="1"/>
    </xf>
    <xf numFmtId="0" fontId="15" fillId="0" borderId="49" xfId="51" applyFont="1" applyBorder="1" applyAlignment="1">
      <alignment vertical="center" wrapText="1"/>
    </xf>
    <xf numFmtId="0" fontId="15" fillId="0" borderId="4" xfId="51" applyFont="1" applyBorder="1" applyAlignment="1">
      <alignment vertical="center" wrapText="1"/>
    </xf>
    <xf numFmtId="0" fontId="17" fillId="0" borderId="75" xfId="51" applyFont="1" applyBorder="1" applyAlignment="1">
      <alignment vertical="center" wrapText="1"/>
    </xf>
    <xf numFmtId="0" fontId="17" fillId="0" borderId="77" xfId="51" applyFont="1" applyBorder="1" applyAlignment="1">
      <alignment vertical="center" wrapText="1"/>
    </xf>
    <xf numFmtId="0" fontId="17" fillId="25" borderId="47" xfId="51" applyFont="1" applyFill="1" applyBorder="1" applyAlignment="1">
      <alignment horizontal="left" vertical="center" wrapText="1"/>
    </xf>
    <xf numFmtId="0" fontId="17" fillId="25" borderId="24" xfId="51" applyFont="1" applyFill="1" applyBorder="1" applyAlignment="1">
      <alignment horizontal="left" vertical="center" wrapText="1"/>
    </xf>
    <xf numFmtId="0" fontId="17" fillId="0" borderId="49" xfId="51" applyFont="1" applyBorder="1" applyAlignment="1">
      <alignment vertical="center" wrapText="1"/>
    </xf>
    <xf numFmtId="0" fontId="17" fillId="0" borderId="4" xfId="51" applyFont="1" applyBorder="1" applyAlignment="1">
      <alignment vertical="center" wrapText="1"/>
    </xf>
    <xf numFmtId="0" fontId="17" fillId="0" borderId="44" xfId="51" applyFont="1" applyBorder="1" applyAlignment="1">
      <alignment vertical="center" wrapText="1"/>
    </xf>
    <xf numFmtId="0" fontId="17" fillId="0" borderId="10" xfId="51" applyFont="1" applyBorder="1" applyAlignment="1">
      <alignment vertical="center" wrapText="1"/>
    </xf>
    <xf numFmtId="0" fontId="17" fillId="0" borderId="61" xfId="51" applyFont="1" applyBorder="1" applyAlignment="1">
      <alignment vertical="center" wrapText="1"/>
    </xf>
    <xf numFmtId="0" fontId="17" fillId="0" borderId="8" xfId="51" applyFont="1" applyBorder="1" applyAlignment="1">
      <alignment vertical="center" wrapText="1"/>
    </xf>
  </cellXfs>
  <cellStyles count="77">
    <cellStyle name="20 % – Zvýraznění1 2" xfId="2" xr:uid="{00000000-0005-0000-0000-000000000000}"/>
    <cellStyle name="20 % – Zvýraznění2 2" xfId="3" xr:uid="{00000000-0005-0000-0000-000001000000}"/>
    <cellStyle name="20 % – Zvýraznění3 2" xfId="4" xr:uid="{00000000-0005-0000-0000-000002000000}"/>
    <cellStyle name="20 % – Zvýraznění4 2" xfId="5" xr:uid="{00000000-0005-0000-0000-000003000000}"/>
    <cellStyle name="20 % - zvýraznenie1" xfId="6" xr:uid="{00000000-0005-0000-0000-000004000000}"/>
    <cellStyle name="20 % - zvýraznenie2" xfId="7" xr:uid="{00000000-0005-0000-0000-000005000000}"/>
    <cellStyle name="20 % - zvýraznenie3" xfId="8" xr:uid="{00000000-0005-0000-0000-000006000000}"/>
    <cellStyle name="20 % - zvýraznenie4" xfId="9" xr:uid="{00000000-0005-0000-0000-000007000000}"/>
    <cellStyle name="20 % - zvýraznenie5" xfId="10" xr:uid="{00000000-0005-0000-0000-000008000000}"/>
    <cellStyle name="20 % - zvýraznenie6" xfId="11" xr:uid="{00000000-0005-0000-0000-000009000000}"/>
    <cellStyle name="40 % – Zvýraznění3 2" xfId="12" xr:uid="{00000000-0005-0000-0000-00000A000000}"/>
    <cellStyle name="40 % - zvýraznenie1" xfId="13" xr:uid="{00000000-0005-0000-0000-00000B000000}"/>
    <cellStyle name="40 % - zvýraznenie2" xfId="14" xr:uid="{00000000-0005-0000-0000-00000C000000}"/>
    <cellStyle name="40 % - zvýraznenie3" xfId="15" xr:uid="{00000000-0005-0000-0000-00000D000000}"/>
    <cellStyle name="40 % - zvýraznenie4" xfId="16" xr:uid="{00000000-0005-0000-0000-00000E000000}"/>
    <cellStyle name="40 % - zvýraznenie5" xfId="17" xr:uid="{00000000-0005-0000-0000-00000F000000}"/>
    <cellStyle name="40 % - zvýraznenie6" xfId="18" xr:uid="{00000000-0005-0000-0000-000010000000}"/>
    <cellStyle name="60 % – Zvýraznění3 2" xfId="19" xr:uid="{00000000-0005-0000-0000-000011000000}"/>
    <cellStyle name="60 % – Zvýraznění4 2" xfId="20" xr:uid="{00000000-0005-0000-0000-000012000000}"/>
    <cellStyle name="60 % – Zvýraznění6 2" xfId="21" xr:uid="{00000000-0005-0000-0000-000013000000}"/>
    <cellStyle name="60 % - zvýraznenie1" xfId="22" xr:uid="{00000000-0005-0000-0000-000014000000}"/>
    <cellStyle name="60 % - zvýraznenie2" xfId="23" xr:uid="{00000000-0005-0000-0000-000015000000}"/>
    <cellStyle name="60 % - zvýraznenie3" xfId="24" xr:uid="{00000000-0005-0000-0000-000016000000}"/>
    <cellStyle name="60 % - zvýraznenie4" xfId="25" xr:uid="{00000000-0005-0000-0000-000017000000}"/>
    <cellStyle name="60 % - zvýraznenie5" xfId="26" xr:uid="{00000000-0005-0000-0000-000018000000}"/>
    <cellStyle name="60 % - zvýraznenie6" xfId="27" xr:uid="{00000000-0005-0000-0000-000019000000}"/>
    <cellStyle name="Dobrá" xfId="28" xr:uid="{00000000-0005-0000-0000-00001A000000}"/>
    <cellStyle name="Kontrolná bunka" xfId="29" xr:uid="{00000000-0005-0000-0000-00001B000000}"/>
    <cellStyle name="Neutrálna" xfId="30" xr:uid="{00000000-0005-0000-0000-00001C000000}"/>
    <cellStyle name="Normal_Zlin II table for road scheme submission_new environmental wording" xfId="31" xr:uid="{00000000-0005-0000-0000-00001D000000}"/>
    <cellStyle name="normálne 2" xfId="32" xr:uid="{00000000-0005-0000-0000-00001E000000}"/>
    <cellStyle name="normálne_2007 až 2013 august 2008" xfId="33" xr:uid="{00000000-0005-0000-0000-00001F000000}"/>
    <cellStyle name="Normální" xfId="0" builtinId="0"/>
    <cellStyle name="Normální 10" xfId="70" xr:uid="{7EAF0ABE-876C-4C5B-B00B-70889B2124CC}"/>
    <cellStyle name="Normální 11" xfId="72" xr:uid="{F7AE1ADC-9B54-4DC4-A6B2-E2ADA9011DC9}"/>
    <cellStyle name="normální 2" xfId="34" xr:uid="{00000000-0005-0000-0000-000021000000}"/>
    <cellStyle name="Normální 2 2" xfId="71" xr:uid="{F07B7566-2064-476F-9BB1-37E620009519}"/>
    <cellStyle name="Normální 3" xfId="35" xr:uid="{00000000-0005-0000-0000-000022000000}"/>
    <cellStyle name="Normální 3 2" xfId="54" xr:uid="{00000000-0005-0000-0000-000023000000}"/>
    <cellStyle name="Normální 3 2 2" xfId="73" xr:uid="{2978BC99-9761-4968-A077-8A6669D5BDC4}"/>
    <cellStyle name="Normální 4" xfId="36" xr:uid="{00000000-0005-0000-0000-000024000000}"/>
    <cellStyle name="Normální 4 2" xfId="51" xr:uid="{00000000-0005-0000-0000-000025000000}"/>
    <cellStyle name="Normální 5" xfId="37" xr:uid="{00000000-0005-0000-0000-000026000000}"/>
    <cellStyle name="Normální 6" xfId="53" xr:uid="{00000000-0005-0000-0000-000027000000}"/>
    <cellStyle name="Normální 6 2" xfId="58" xr:uid="{00000000-0005-0000-0000-000028000000}"/>
    <cellStyle name="Normální 6 2 2" xfId="61" xr:uid="{00000000-0005-0000-0000-000029000000}"/>
    <cellStyle name="Normální 6 2 2 2" xfId="62" xr:uid="{00000000-0005-0000-0000-00002A000000}"/>
    <cellStyle name="Normální 6 2 2 2 2" xfId="75" xr:uid="{9AC4A17D-5287-4BF3-BE35-E8222A5F5422}"/>
    <cellStyle name="Normální 6 3" xfId="59" xr:uid="{00000000-0005-0000-0000-00002B000000}"/>
    <cellStyle name="Normální 6 3 2" xfId="60" xr:uid="{00000000-0005-0000-0000-00002C000000}"/>
    <cellStyle name="Normální 6 3 2 2" xfId="63" xr:uid="{00000000-0005-0000-0000-00002D000000}"/>
    <cellStyle name="Normální 6 3 2 3" xfId="65" xr:uid="{00000000-0005-0000-0000-00002E000000}"/>
    <cellStyle name="Normální 6 3 3" xfId="64" xr:uid="{00000000-0005-0000-0000-00002F000000}"/>
    <cellStyle name="Normální 6 3 4" xfId="68" xr:uid="{599A6705-45E3-4F72-8ECF-8CE826AAF7BB}"/>
    <cellStyle name="Normální 6 3 4 2" xfId="74" xr:uid="{99050197-9413-4201-86D9-AAECD267F702}"/>
    <cellStyle name="Normální 7" xfId="66" xr:uid="{9E7DB6FB-4C1D-4ED6-B264-95259FBE2035}"/>
    <cellStyle name="Normální 8" xfId="67" xr:uid="{FB0AF3BA-E015-424E-A45A-C9EA63B1A35F}"/>
    <cellStyle name="Normální 9" xfId="69" xr:uid="{117EABE7-3638-4C5B-BBAD-BDFD6F941C33}"/>
    <cellStyle name="normální_10_BILANCEE" xfId="1" xr:uid="{00000000-0005-0000-0000-000030000000}"/>
    <cellStyle name="normální_Akce EU - tabulka(tom)-final" xfId="57" xr:uid="{00000000-0005-0000-0000-000031000000}"/>
    <cellStyle name="normální_číselníky MSK" xfId="76" xr:uid="{B5ED49BC-245D-43B5-A0E3-1C5887D2117C}"/>
    <cellStyle name="normální_EU akce-upr 2" xfId="52" xr:uid="{00000000-0005-0000-0000-000033000000}"/>
    <cellStyle name="normální_List1" xfId="56" xr:uid="{00000000-0005-0000-0000-000034000000}"/>
    <cellStyle name="Poznámka 2" xfId="38" xr:uid="{00000000-0005-0000-0000-000035000000}"/>
    <cellStyle name="Prepojená bunka" xfId="39" xr:uid="{00000000-0005-0000-0000-000036000000}"/>
    <cellStyle name="Procenta 2" xfId="55" xr:uid="{00000000-0005-0000-0000-000037000000}"/>
    <cellStyle name="Spolu" xfId="40" xr:uid="{00000000-0005-0000-0000-000038000000}"/>
    <cellStyle name="Text upozornenia" xfId="41" xr:uid="{00000000-0005-0000-0000-000039000000}"/>
    <cellStyle name="Titul" xfId="42" xr:uid="{00000000-0005-0000-0000-00003A000000}"/>
    <cellStyle name="Vysvetľujúci text" xfId="43" xr:uid="{00000000-0005-0000-0000-00003B000000}"/>
    <cellStyle name="Zlá" xfId="44" xr:uid="{00000000-0005-0000-0000-00003C000000}"/>
    <cellStyle name="Zvýraznenie1" xfId="45" xr:uid="{00000000-0005-0000-0000-00003D000000}"/>
    <cellStyle name="Zvýraznenie2" xfId="46" xr:uid="{00000000-0005-0000-0000-00003E000000}"/>
    <cellStyle name="Zvýraznenie3" xfId="47" xr:uid="{00000000-0005-0000-0000-00003F000000}"/>
    <cellStyle name="Zvýraznenie4" xfId="48" xr:uid="{00000000-0005-0000-0000-000040000000}"/>
    <cellStyle name="Zvýraznenie5" xfId="49" xr:uid="{00000000-0005-0000-0000-000041000000}"/>
    <cellStyle name="Zvýraznenie6" xfId="50" xr:uid="{00000000-0005-0000-0000-000042000000}"/>
  </cellStyles>
  <dxfs count="192">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s>
  <tableStyles count="0" defaultTableStyle="TableStyleMedium2" defaultPivotStyle="PivotStyleLight16"/>
  <colors>
    <mruColors>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cs-CZ"/>
              <a:t>Přehled splácení jistiny a úroků z úvěrů čerpaných Moravskoslezským krajem (v tis. Kč)</a:t>
            </a:r>
          </a:p>
        </c:rich>
      </c:tx>
      <c:layout>
        <c:manualLayout>
          <c:xMode val="edge"/>
          <c:yMode val="edge"/>
          <c:x val="0.15142679753705285"/>
          <c:y val="4.1666757172594791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cs-CZ"/>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1579881042189453E-2"/>
          <c:y val="0.10293673635623134"/>
          <c:w val="0.85522820309522629"/>
          <c:h val="0.82645415874739814"/>
        </c:manualLayout>
      </c:layout>
      <c:bar3DChart>
        <c:barDir val="col"/>
        <c:grouping val="stacked"/>
        <c:varyColors val="0"/>
        <c:ser>
          <c:idx val="0"/>
          <c:order val="0"/>
          <c:tx>
            <c:strRef>
              <c:f>'Tab. 7'!$R$5</c:f>
              <c:strCache>
                <c:ptCount val="1"/>
                <c:pt idx="0">
                  <c:v>splátka jistiny</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'Tab. 7'!$A$6:$A$19</c:f>
              <c:numCache>
                <c:formatCode>General</c:formatCode>
                <c:ptCount val="1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numCache>
            </c:numRef>
          </c:cat>
          <c:val>
            <c:numRef>
              <c:f>'Tab. 7'!$R$6:$R$19</c:f>
              <c:numCache>
                <c:formatCode>#,##0</c:formatCode>
                <c:ptCount val="14"/>
                <c:pt idx="0">
                  <c:v>793869</c:v>
                </c:pt>
                <c:pt idx="1">
                  <c:v>1441177</c:v>
                </c:pt>
                <c:pt idx="2">
                  <c:v>1399534</c:v>
                </c:pt>
                <c:pt idx="3">
                  <c:v>2091980</c:v>
                </c:pt>
                <c:pt idx="4">
                  <c:v>300000</c:v>
                </c:pt>
                <c:pt idx="5">
                  <c:v>300000</c:v>
                </c:pt>
                <c:pt idx="6">
                  <c:v>300000</c:v>
                </c:pt>
                <c:pt idx="7">
                  <c:v>300000</c:v>
                </c:pt>
                <c:pt idx="8">
                  <c:v>300000</c:v>
                </c:pt>
                <c:pt idx="9">
                  <c:v>300000</c:v>
                </c:pt>
                <c:pt idx="10">
                  <c:v>300000</c:v>
                </c:pt>
                <c:pt idx="11">
                  <c:v>300000</c:v>
                </c:pt>
                <c:pt idx="12">
                  <c:v>300000</c:v>
                </c:pt>
                <c:pt idx="13">
                  <c:v>300000</c:v>
                </c:pt>
              </c:numCache>
            </c:numRef>
          </c:val>
          <c:extLst>
            <c:ext xmlns:c16="http://schemas.microsoft.com/office/drawing/2014/chart" uri="{C3380CC4-5D6E-409C-BE32-E72D297353CC}">
              <c16:uniqueId val="{00000000-6AFE-4AE2-ABBD-52462B1D92F8}"/>
            </c:ext>
          </c:extLst>
        </c:ser>
        <c:ser>
          <c:idx val="1"/>
          <c:order val="1"/>
          <c:tx>
            <c:strRef>
              <c:f>'Tab. 7'!$S$5</c:f>
              <c:strCache>
                <c:ptCount val="1"/>
                <c:pt idx="0">
                  <c:v>úrok</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'Tab. 7'!$A$6:$A$19</c:f>
              <c:numCache>
                <c:formatCode>General</c:formatCode>
                <c:ptCount val="1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numCache>
            </c:numRef>
          </c:cat>
          <c:val>
            <c:numRef>
              <c:f>'Tab. 7'!$S$6:$S$19</c:f>
              <c:numCache>
                <c:formatCode>#,##0</c:formatCode>
                <c:ptCount val="14"/>
                <c:pt idx="0">
                  <c:v>80000</c:v>
                </c:pt>
                <c:pt idx="1">
                  <c:v>110000</c:v>
                </c:pt>
                <c:pt idx="2">
                  <c:v>140000</c:v>
                </c:pt>
                <c:pt idx="3">
                  <c:v>120000</c:v>
                </c:pt>
                <c:pt idx="4">
                  <c:v>85500</c:v>
                </c:pt>
                <c:pt idx="5">
                  <c:v>76500</c:v>
                </c:pt>
                <c:pt idx="6">
                  <c:v>67500</c:v>
                </c:pt>
                <c:pt idx="7">
                  <c:v>58500</c:v>
                </c:pt>
                <c:pt idx="8">
                  <c:v>49500</c:v>
                </c:pt>
                <c:pt idx="9">
                  <c:v>40500</c:v>
                </c:pt>
                <c:pt idx="10">
                  <c:v>31500</c:v>
                </c:pt>
                <c:pt idx="11">
                  <c:v>22500</c:v>
                </c:pt>
                <c:pt idx="12">
                  <c:v>13500</c:v>
                </c:pt>
                <c:pt idx="13">
                  <c:v>4500</c:v>
                </c:pt>
              </c:numCache>
            </c:numRef>
          </c:val>
          <c:extLst>
            <c:ext xmlns:c16="http://schemas.microsoft.com/office/drawing/2014/chart" uri="{C3380CC4-5D6E-409C-BE32-E72D297353CC}">
              <c16:uniqueId val="{00000001-6AFE-4AE2-ABBD-52462B1D92F8}"/>
            </c:ext>
          </c:extLst>
        </c:ser>
        <c:dLbls>
          <c:showLegendKey val="0"/>
          <c:showVal val="0"/>
          <c:showCatName val="0"/>
          <c:showSerName val="0"/>
          <c:showPercent val="0"/>
          <c:showBubbleSize val="0"/>
        </c:dLbls>
        <c:gapWidth val="150"/>
        <c:shape val="box"/>
        <c:axId val="673983648"/>
        <c:axId val="673989528"/>
        <c:axId val="0"/>
      </c:bar3DChart>
      <c:catAx>
        <c:axId val="67398364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673989528"/>
        <c:crosses val="autoZero"/>
        <c:auto val="1"/>
        <c:lblAlgn val="ctr"/>
        <c:lblOffset val="100"/>
        <c:noMultiLvlLbl val="0"/>
      </c:catAx>
      <c:valAx>
        <c:axId val="673989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673983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219073</xdr:colOff>
      <xdr:row>19</xdr:row>
      <xdr:rowOff>95250</xdr:rowOff>
    </xdr:from>
    <xdr:to>
      <xdr:col>18</xdr:col>
      <xdr:colOff>428624</xdr:colOff>
      <xdr:row>55</xdr:row>
      <xdr:rowOff>57150</xdr:rowOff>
    </xdr:to>
    <xdr:graphicFrame macro="">
      <xdr:nvGraphicFramePr>
        <xdr:cNvPr id="2" name="Graf 1">
          <a:extLst>
            <a:ext uri="{FF2B5EF4-FFF2-40B4-BE49-F238E27FC236}">
              <a16:creationId xmlns:a16="http://schemas.microsoft.com/office/drawing/2014/main" id="{54F356FB-3480-45DC-82E6-D707A184B0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ankova2598/AppData/Local/Microsoft/Windows/INetCache/Content.Outlook/P53HJRV8/ORJ14_P&#345;ehled%20projekt&#367;%202014-2020_n&#225;vrh%202020_nov&#25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skraj-my.sharepoint.com/Users/stankova2598/AppData/Local/Microsoft/Windows/INetCache/Content.Outlook/P53HJRV8/ORJ14_P&#345;ehled%20projekt&#367;%202014-2020_n&#225;vrh%202020_nov&#25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daje dle STAVU"/>
      <sheetName val="Výdaje podle odvětví"/>
      <sheetName val="Příjmy podle odvětví"/>
      <sheetName val="ZÁLOHOVÉ PROJEKTY"/>
      <sheetName val="rozhodnutí"/>
      <sheetName val="rekapitulace"/>
      <sheetName val="Projekty P.O."/>
      <sheetName val="Udržitelnost podle odvětví"/>
      <sheetName val="List1"/>
      <sheetName val="neinvestiční projekty"/>
      <sheetName val="usnesení"/>
    </sheetNames>
    <sheetDataSet>
      <sheetData sheetId="0" refreshError="1"/>
      <sheetData sheetId="1"/>
      <sheetData sheetId="2" refreshError="1"/>
      <sheetData sheetId="3"/>
      <sheetData sheetId="4">
        <row r="31">
          <cell r="N31">
            <v>25.54</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daje dle STAVU"/>
      <sheetName val="Výdaje podle odvětví"/>
      <sheetName val="Příjmy podle odvětví"/>
      <sheetName val="ZÁLOHOVÉ PROJEKTY"/>
      <sheetName val="rozhodnutí"/>
      <sheetName val="rekapitulace"/>
      <sheetName val="Projekty P.O."/>
      <sheetName val="Udržitelnost podle odvětví"/>
      <sheetName val="List1"/>
      <sheetName val="neinvestiční projekty"/>
      <sheetName val="usnesení"/>
    </sheetNames>
    <sheetDataSet>
      <sheetData sheetId="0" refreshError="1"/>
      <sheetData sheetId="1"/>
      <sheetData sheetId="2" refreshError="1"/>
      <sheetData sheetId="3"/>
      <sheetData sheetId="4">
        <row r="31">
          <cell r="N31">
            <v>25.54</v>
          </cell>
        </row>
      </sheetData>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0"/>
  <sheetViews>
    <sheetView tabSelected="1" workbookViewId="0">
      <selection activeCell="E6" sqref="E6"/>
    </sheetView>
  </sheetViews>
  <sheetFormatPr defaultRowHeight="15.75" x14ac:dyDescent="0.25"/>
  <cols>
    <col min="1" max="1" width="15.85546875" style="32" customWidth="1"/>
    <col min="2" max="2" width="67.42578125" style="32" customWidth="1"/>
    <col min="3" max="3" width="5.7109375" style="117" customWidth="1"/>
    <col min="4" max="16384" width="9.140625" style="32"/>
  </cols>
  <sheetData>
    <row r="1" spans="1:4" ht="15" x14ac:dyDescent="0.2">
      <c r="A1" s="119"/>
      <c r="C1" s="113"/>
    </row>
    <row r="2" spans="1:4" x14ac:dyDescent="0.25">
      <c r="C2" s="114"/>
    </row>
    <row r="3" spans="1:4" ht="17.25" customHeight="1" x14ac:dyDescent="0.2">
      <c r="A3" s="589" t="s">
        <v>58</v>
      </c>
      <c r="B3" s="589"/>
      <c r="C3" s="36"/>
      <c r="D3" s="36"/>
    </row>
    <row r="4" spans="1:4" ht="19.5" customHeight="1" x14ac:dyDescent="0.2">
      <c r="A4" s="589" t="s">
        <v>676</v>
      </c>
      <c r="B4" s="589"/>
      <c r="C4" s="112"/>
      <c r="D4" s="36"/>
    </row>
    <row r="6" spans="1:4" ht="18" customHeight="1" x14ac:dyDescent="0.2">
      <c r="A6" s="590" t="s">
        <v>66</v>
      </c>
      <c r="B6" s="590"/>
      <c r="C6" s="112"/>
    </row>
    <row r="7" spans="1:4" ht="36.75" customHeight="1" x14ac:dyDescent="0.2">
      <c r="A7" s="71"/>
      <c r="B7" s="71"/>
      <c r="C7" s="112"/>
    </row>
    <row r="8" spans="1:4" s="112" customFormat="1" ht="21" customHeight="1" x14ac:dyDescent="0.2">
      <c r="A8" s="574" t="s">
        <v>227</v>
      </c>
      <c r="C8" s="575" t="s">
        <v>228</v>
      </c>
    </row>
    <row r="9" spans="1:4" s="112" customFormat="1" ht="15" customHeight="1" x14ac:dyDescent="0.2">
      <c r="A9" s="574"/>
      <c r="C9" s="575"/>
    </row>
    <row r="10" spans="1:4" ht="18" customHeight="1" x14ac:dyDescent="0.2">
      <c r="A10" s="576" t="s">
        <v>48</v>
      </c>
      <c r="B10" s="33" t="s">
        <v>677</v>
      </c>
      <c r="C10" s="115">
        <v>2</v>
      </c>
    </row>
    <row r="11" spans="1:4" ht="15" x14ac:dyDescent="0.2">
      <c r="A11" s="576"/>
      <c r="B11" s="33"/>
      <c r="C11" s="115"/>
    </row>
    <row r="12" spans="1:4" ht="18" customHeight="1" x14ac:dyDescent="0.2">
      <c r="A12" s="576" t="s">
        <v>59</v>
      </c>
      <c r="B12" s="33" t="s">
        <v>967</v>
      </c>
      <c r="C12" s="115">
        <v>4</v>
      </c>
    </row>
    <row r="13" spans="1:4" ht="15" x14ac:dyDescent="0.2">
      <c r="A13" s="576"/>
      <c r="B13" s="33"/>
      <c r="C13" s="115"/>
    </row>
    <row r="14" spans="1:4" ht="30" x14ac:dyDescent="0.2">
      <c r="A14" s="576" t="s">
        <v>60</v>
      </c>
      <c r="B14" s="33" t="s">
        <v>239</v>
      </c>
      <c r="C14" s="115">
        <v>7</v>
      </c>
    </row>
    <row r="15" spans="1:4" ht="15" x14ac:dyDescent="0.2">
      <c r="A15" s="576"/>
      <c r="B15" s="33"/>
      <c r="C15" s="115"/>
    </row>
    <row r="16" spans="1:4" ht="18" customHeight="1" x14ac:dyDescent="0.2">
      <c r="A16" s="576" t="s">
        <v>61</v>
      </c>
      <c r="B16" s="33" t="s">
        <v>233</v>
      </c>
      <c r="C16" s="115">
        <v>11</v>
      </c>
    </row>
    <row r="17" spans="1:3" ht="15" x14ac:dyDescent="0.2">
      <c r="A17" s="576"/>
      <c r="B17" s="33"/>
      <c r="C17" s="115"/>
    </row>
    <row r="18" spans="1:3" ht="18" customHeight="1" x14ac:dyDescent="0.2">
      <c r="A18" s="576" t="s">
        <v>62</v>
      </c>
      <c r="B18" s="33" t="s">
        <v>234</v>
      </c>
      <c r="C18" s="115">
        <v>15</v>
      </c>
    </row>
    <row r="19" spans="1:3" ht="15" x14ac:dyDescent="0.2">
      <c r="A19" s="576"/>
      <c r="B19" s="33"/>
      <c r="C19" s="115"/>
    </row>
    <row r="20" spans="1:3" ht="30" x14ac:dyDescent="0.2">
      <c r="A20" s="576" t="s">
        <v>63</v>
      </c>
      <c r="B20" s="33" t="s">
        <v>236</v>
      </c>
      <c r="C20" s="115">
        <v>34</v>
      </c>
    </row>
    <row r="21" spans="1:3" ht="15" x14ac:dyDescent="0.2">
      <c r="A21" s="576"/>
      <c r="B21" s="33"/>
      <c r="C21" s="115"/>
    </row>
    <row r="22" spans="1:3" ht="30" x14ac:dyDescent="0.2">
      <c r="A22" s="576" t="s">
        <v>64</v>
      </c>
      <c r="B22" s="33" t="s">
        <v>67</v>
      </c>
      <c r="C22" s="115">
        <v>37</v>
      </c>
    </row>
    <row r="23" spans="1:3" ht="15" x14ac:dyDescent="0.2">
      <c r="A23" s="576"/>
      <c r="B23" s="33"/>
      <c r="C23" s="115"/>
    </row>
    <row r="24" spans="1:3" ht="18" customHeight="1" x14ac:dyDescent="0.2">
      <c r="A24" s="576" t="s">
        <v>65</v>
      </c>
      <c r="B24" s="33" t="s">
        <v>789</v>
      </c>
      <c r="C24" s="115">
        <v>38</v>
      </c>
    </row>
    <row r="25" spans="1:3" ht="15" x14ac:dyDescent="0.2">
      <c r="A25" s="576"/>
      <c r="B25" s="33"/>
      <c r="C25" s="115"/>
    </row>
    <row r="26" spans="1:3" ht="18" customHeight="1" x14ac:dyDescent="0.2">
      <c r="A26" s="576" t="s">
        <v>788</v>
      </c>
      <c r="B26" s="33" t="s">
        <v>237</v>
      </c>
      <c r="C26" s="115">
        <v>41</v>
      </c>
    </row>
    <row r="27" spans="1:3" ht="15" x14ac:dyDescent="0.2">
      <c r="A27" s="35"/>
      <c r="B27" s="33"/>
      <c r="C27" s="115"/>
    </row>
    <row r="28" spans="1:3" ht="15" x14ac:dyDescent="0.2">
      <c r="A28" s="35"/>
      <c r="B28" s="34"/>
      <c r="C28" s="115"/>
    </row>
    <row r="29" spans="1:3" ht="15" x14ac:dyDescent="0.2">
      <c r="C29" s="367"/>
    </row>
    <row r="30" spans="1:3" ht="15" x14ac:dyDescent="0.2">
      <c r="C30" s="115"/>
    </row>
    <row r="31" spans="1:3" x14ac:dyDescent="0.25">
      <c r="C31" s="368"/>
    </row>
    <row r="32" spans="1:3" ht="15" x14ac:dyDescent="0.2">
      <c r="C32" s="115"/>
    </row>
    <row r="33" spans="3:3" x14ac:dyDescent="0.25">
      <c r="C33" s="116"/>
    </row>
    <row r="34" spans="3:3" ht="15" x14ac:dyDescent="0.2">
      <c r="C34" s="115"/>
    </row>
    <row r="35" spans="3:3" x14ac:dyDescent="0.25">
      <c r="C35" s="116"/>
    </row>
    <row r="36" spans="3:3" ht="15" x14ac:dyDescent="0.2">
      <c r="C36" s="115"/>
    </row>
    <row r="37" spans="3:3" x14ac:dyDescent="0.25">
      <c r="C37" s="116"/>
    </row>
    <row r="38" spans="3:3" ht="15" x14ac:dyDescent="0.2">
      <c r="C38" s="115"/>
    </row>
    <row r="39" spans="3:3" x14ac:dyDescent="0.25">
      <c r="C39" s="116"/>
    </row>
    <row r="40" spans="3:3" ht="15" x14ac:dyDescent="0.2">
      <c r="C40" s="115"/>
    </row>
  </sheetData>
  <mergeCells count="3">
    <mergeCell ref="A4:B4"/>
    <mergeCell ref="A3:B3"/>
    <mergeCell ref="A6:B6"/>
  </mergeCells>
  <pageMargins left="0.70866141732283472" right="0.70866141732283472"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00FC5-BF7B-4CEF-A9E5-C8271B54330F}">
  <sheetPr>
    <outlinePr summaryBelow="0"/>
    <pageSetUpPr fitToPage="1"/>
  </sheetPr>
  <dimension ref="A1:H58"/>
  <sheetViews>
    <sheetView zoomScaleNormal="100" zoomScaleSheetLayoutView="100" workbookViewId="0">
      <selection activeCell="H4" sqref="H4"/>
    </sheetView>
  </sheetViews>
  <sheetFormatPr defaultRowHeight="12.75" x14ac:dyDescent="0.2"/>
  <cols>
    <col min="1" max="1" width="62.7109375" style="2" customWidth="1"/>
    <col min="2" max="2" width="13.7109375" style="6" customWidth="1"/>
    <col min="3" max="5" width="13.7109375" style="7" customWidth="1"/>
    <col min="6" max="6" width="12" style="2" customWidth="1"/>
    <col min="7" max="7" width="11.5703125" style="2" customWidth="1"/>
    <col min="8" max="8" width="11.7109375" style="2" customWidth="1"/>
    <col min="9" max="12" width="14.7109375" style="2" customWidth="1"/>
    <col min="13" max="16384" width="9.140625" style="2"/>
  </cols>
  <sheetData>
    <row r="1" spans="1:8" s="22" customFormat="1" ht="15" customHeight="1" x14ac:dyDescent="0.2">
      <c r="A1" s="21" t="s">
        <v>48</v>
      </c>
      <c r="E1" s="23"/>
      <c r="F1" s="24"/>
      <c r="G1" s="24"/>
      <c r="H1" s="24"/>
    </row>
    <row r="2" spans="1:8" s="29" customFormat="1" ht="6" customHeight="1" x14ac:dyDescent="0.25">
      <c r="A2" s="25"/>
      <c r="B2" s="26"/>
      <c r="C2" s="26"/>
      <c r="D2" s="26"/>
      <c r="E2" s="27"/>
      <c r="F2" s="28"/>
      <c r="G2" s="28"/>
      <c r="H2" s="28"/>
    </row>
    <row r="3" spans="1:8" s="29" customFormat="1" ht="36" customHeight="1" x14ac:dyDescent="0.2">
      <c r="A3" s="591" t="s">
        <v>692</v>
      </c>
      <c r="B3" s="591"/>
      <c r="C3" s="591"/>
      <c r="D3" s="591"/>
      <c r="E3" s="591"/>
      <c r="F3" s="591"/>
      <c r="G3" s="591"/>
      <c r="H3" s="591"/>
    </row>
    <row r="4" spans="1:8" s="29" customFormat="1" ht="11.25" customHeight="1" thickBot="1" x14ac:dyDescent="0.25">
      <c r="A4" s="220"/>
      <c r="B4" s="30"/>
      <c r="C4" s="30"/>
      <c r="D4" s="30"/>
      <c r="E4" s="30"/>
      <c r="F4" s="31"/>
      <c r="G4" s="31"/>
      <c r="H4" s="31"/>
    </row>
    <row r="5" spans="1:8" s="1" customFormat="1" ht="43.5" customHeight="1" thickBot="1" x14ac:dyDescent="0.25">
      <c r="A5" s="229" t="s">
        <v>0</v>
      </c>
      <c r="B5" s="393" t="s">
        <v>693</v>
      </c>
      <c r="C5" s="11" t="s">
        <v>282</v>
      </c>
      <c r="D5" s="11" t="s">
        <v>630</v>
      </c>
      <c r="E5" s="12" t="s">
        <v>631</v>
      </c>
    </row>
    <row r="6" spans="1:8" s="231" customFormat="1" ht="16.5" customHeight="1" x14ac:dyDescent="0.2">
      <c r="A6" s="230" t="s">
        <v>1</v>
      </c>
      <c r="B6" s="17">
        <f t="shared" ref="B6:E6" si="0">B7+B8+B9+B10</f>
        <v>31445986</v>
      </c>
      <c r="C6" s="17">
        <f t="shared" si="0"/>
        <v>32884755</v>
      </c>
      <c r="D6" s="17">
        <f t="shared" si="0"/>
        <v>34486338</v>
      </c>
      <c r="E6" s="20">
        <f t="shared" si="0"/>
        <v>36031811</v>
      </c>
    </row>
    <row r="7" spans="1:8" s="1" customFormat="1" ht="16.5" customHeight="1" x14ac:dyDescent="0.2">
      <c r="A7" s="232" t="s">
        <v>2</v>
      </c>
      <c r="B7" s="394">
        <f>B32</f>
        <v>7283700</v>
      </c>
      <c r="C7" s="233">
        <f t="shared" ref="C7:E7" si="1">C32</f>
        <v>7683700</v>
      </c>
      <c r="D7" s="233">
        <f t="shared" si="1"/>
        <v>7983700</v>
      </c>
      <c r="E7" s="234">
        <f t="shared" si="1"/>
        <v>8283700</v>
      </c>
    </row>
    <row r="8" spans="1:8" s="1" customFormat="1" ht="16.5" customHeight="1" x14ac:dyDescent="0.2">
      <c r="A8" s="232" t="s">
        <v>3</v>
      </c>
      <c r="B8" s="394">
        <f>B38</f>
        <v>597999</v>
      </c>
      <c r="C8" s="233">
        <f t="shared" ref="C8:E8" si="2">C38</f>
        <v>511339</v>
      </c>
      <c r="D8" s="233">
        <f t="shared" si="2"/>
        <v>454181</v>
      </c>
      <c r="E8" s="234">
        <f t="shared" si="2"/>
        <v>454411</v>
      </c>
    </row>
    <row r="9" spans="1:8" s="1" customFormat="1" ht="16.5" customHeight="1" x14ac:dyDescent="0.2">
      <c r="A9" s="232" t="s">
        <v>4</v>
      </c>
      <c r="B9" s="394">
        <f>B48</f>
        <v>74079</v>
      </c>
      <c r="C9" s="233">
        <f t="shared" ref="C9:E9" si="3">C48</f>
        <v>66044</v>
      </c>
      <c r="D9" s="233">
        <f t="shared" si="3"/>
        <v>21837</v>
      </c>
      <c r="E9" s="234">
        <f t="shared" si="3"/>
        <v>22052</v>
      </c>
    </row>
    <row r="10" spans="1:8" s="1" customFormat="1" ht="16.5" customHeight="1" x14ac:dyDescent="0.2">
      <c r="A10" s="232" t="s">
        <v>22</v>
      </c>
      <c r="B10" s="394">
        <f>B51+B56+B57</f>
        <v>23490208</v>
      </c>
      <c r="C10" s="233">
        <f>C51+C56+C57</f>
        <v>24623672</v>
      </c>
      <c r="D10" s="233">
        <f>D51+D56+D57</f>
        <v>26026620</v>
      </c>
      <c r="E10" s="234">
        <f>E51+E56+E57</f>
        <v>27271648</v>
      </c>
    </row>
    <row r="11" spans="1:8" s="231" customFormat="1" ht="16.5" customHeight="1" x14ac:dyDescent="0.2">
      <c r="A11" s="230" t="s">
        <v>5</v>
      </c>
      <c r="B11" s="17">
        <f>B12+B13+B14</f>
        <v>2694394</v>
      </c>
      <c r="C11" s="17">
        <f>C12+C13+C14</f>
        <v>985795</v>
      </c>
      <c r="D11" s="17">
        <f>D12+D13+D14</f>
        <v>419496</v>
      </c>
      <c r="E11" s="20">
        <f>E12+E13+E14</f>
        <v>-218899</v>
      </c>
    </row>
    <row r="12" spans="1:8" s="3" customFormat="1" ht="16.5" customHeight="1" x14ac:dyDescent="0.2">
      <c r="A12" s="235" t="s">
        <v>45</v>
      </c>
      <c r="B12" s="394">
        <v>2151215</v>
      </c>
      <c r="C12" s="233">
        <v>2343863</v>
      </c>
      <c r="D12" s="233">
        <v>1733084</v>
      </c>
      <c r="E12" s="234">
        <v>1744505</v>
      </c>
    </row>
    <row r="13" spans="1:8" s="4" customFormat="1" ht="16.5" customHeight="1" x14ac:dyDescent="0.2">
      <c r="A13" s="235" t="s">
        <v>46</v>
      </c>
      <c r="B13" s="394">
        <v>-793869</v>
      </c>
      <c r="C13" s="233">
        <v>-1441177</v>
      </c>
      <c r="D13" s="233">
        <v>-1399534</v>
      </c>
      <c r="E13" s="234">
        <v>-2091980</v>
      </c>
    </row>
    <row r="14" spans="1:8" s="3" customFormat="1" ht="16.5" customHeight="1" x14ac:dyDescent="0.2">
      <c r="A14" s="235" t="s">
        <v>47</v>
      </c>
      <c r="B14" s="394">
        <v>1337048</v>
      </c>
      <c r="C14" s="233">
        <v>83109</v>
      </c>
      <c r="D14" s="233">
        <v>85946</v>
      </c>
      <c r="E14" s="234">
        <v>128576</v>
      </c>
    </row>
    <row r="15" spans="1:8" s="231" customFormat="1" ht="16.5" customHeight="1" x14ac:dyDescent="0.2">
      <c r="A15" s="230" t="s">
        <v>7</v>
      </c>
      <c r="B15" s="17">
        <f>B16+B17+B18+B19+B20+B21+B22+B23+B24</f>
        <v>34140380</v>
      </c>
      <c r="C15" s="17">
        <f t="shared" ref="C15:E15" si="4">C16+C17+C18+C19+C20+C21+C22+C23+C24</f>
        <v>33870550</v>
      </c>
      <c r="D15" s="17">
        <f t="shared" si="4"/>
        <v>34905834</v>
      </c>
      <c r="E15" s="20">
        <f t="shared" si="4"/>
        <v>35812912</v>
      </c>
    </row>
    <row r="16" spans="1:8" s="1" customFormat="1" ht="16.5" customHeight="1" x14ac:dyDescent="0.2">
      <c r="A16" s="235" t="s">
        <v>8</v>
      </c>
      <c r="B16" s="394">
        <f>'Tab. 1 VÝDAJE'!B4</f>
        <v>696724</v>
      </c>
      <c r="C16" s="233">
        <f>'Tab. 1 VÝDAJE'!C4</f>
        <v>697024</v>
      </c>
      <c r="D16" s="233">
        <f>'Tab. 1 VÝDAJE'!D4</f>
        <v>701289</v>
      </c>
      <c r="E16" s="234">
        <f>'Tab. 1 VÝDAJE'!E4</f>
        <v>697024</v>
      </c>
    </row>
    <row r="17" spans="1:8" s="1" customFormat="1" ht="16.5" customHeight="1" x14ac:dyDescent="0.2">
      <c r="A17" s="235" t="s">
        <v>9</v>
      </c>
      <c r="B17" s="394">
        <f>'Tab. 1 VÝDAJE'!B5</f>
        <v>488995</v>
      </c>
      <c r="C17" s="233">
        <f>'Tab. 1 VÝDAJE'!C5</f>
        <v>358542</v>
      </c>
      <c r="D17" s="233">
        <f>'Tab. 1 VÝDAJE'!D5</f>
        <v>392217</v>
      </c>
      <c r="E17" s="234">
        <f>'Tab. 1 VÝDAJE'!E5</f>
        <v>374192</v>
      </c>
    </row>
    <row r="18" spans="1:8" s="1" customFormat="1" ht="16.5" customHeight="1" x14ac:dyDescent="0.2">
      <c r="A18" s="235" t="s">
        <v>49</v>
      </c>
      <c r="B18" s="394">
        <f>'Tab. 1 VÝDAJE'!B12</f>
        <v>3982397</v>
      </c>
      <c r="C18" s="233">
        <f>'Tab. 1 VÝDAJE'!C12</f>
        <v>3316346</v>
      </c>
      <c r="D18" s="233">
        <f>'Tab. 1 VÝDAJE'!D12</f>
        <v>3323673</v>
      </c>
      <c r="E18" s="234">
        <f>'Tab. 1 VÝDAJE'!E12</f>
        <v>3749591</v>
      </c>
    </row>
    <row r="19" spans="1:8" s="1" customFormat="1" ht="16.5" customHeight="1" x14ac:dyDescent="0.2">
      <c r="A19" s="235" t="s">
        <v>10</v>
      </c>
      <c r="B19" s="394">
        <f>'Tab. 1 VÝDAJE'!B27</f>
        <v>2841721</v>
      </c>
      <c r="C19" s="233">
        <f>'Tab. 1 VÝDAJE'!C27</f>
        <v>2852695</v>
      </c>
      <c r="D19" s="233">
        <f>'Tab. 1 VÝDAJE'!D27</f>
        <v>2868635</v>
      </c>
      <c r="E19" s="234">
        <f>'Tab. 1 VÝDAJE'!E27</f>
        <v>2874447</v>
      </c>
    </row>
    <row r="20" spans="1:8" s="1" customFormat="1" ht="16.5" customHeight="1" x14ac:dyDescent="0.2">
      <c r="A20" s="235" t="s">
        <v>52</v>
      </c>
      <c r="B20" s="394">
        <f>'Tab. 1 VÝDAJE'!B34</f>
        <v>179892</v>
      </c>
      <c r="C20" s="233">
        <f>'Tab. 1 VÝDAJE'!C34</f>
        <v>149800</v>
      </c>
      <c r="D20" s="233">
        <f>'Tab. 1 VÝDAJE'!D34</f>
        <v>149800</v>
      </c>
      <c r="E20" s="234">
        <f>'Tab. 1 VÝDAJE'!E34</f>
        <v>149800</v>
      </c>
    </row>
    <row r="21" spans="1:8" s="1" customFormat="1" ht="16.5" customHeight="1" x14ac:dyDescent="0.2">
      <c r="A21" s="235" t="s">
        <v>50</v>
      </c>
      <c r="B21" s="394">
        <f>'Tab. 1 VÝDAJE'!B41</f>
        <v>2293028</v>
      </c>
      <c r="C21" s="233">
        <f>'Tab. 1 VÝDAJE'!C41</f>
        <v>1870220</v>
      </c>
      <c r="D21" s="233">
        <f>'Tab. 1 VÝDAJE'!D41</f>
        <v>2529022</v>
      </c>
      <c r="E21" s="234">
        <f>'Tab. 1 VÝDAJE'!E41</f>
        <v>2343817</v>
      </c>
    </row>
    <row r="22" spans="1:8" s="1" customFormat="1" ht="16.5" customHeight="1" x14ac:dyDescent="0.2">
      <c r="A22" s="235" t="s">
        <v>51</v>
      </c>
      <c r="B22" s="394">
        <f>'Tab. 1 VÝDAJE'!B53+'Tab. 1 VÝDAJE'!B66</f>
        <v>1752151</v>
      </c>
      <c r="C22" s="233">
        <f>'Tab. 1 VÝDAJE'!C53+'Tab. 1 VÝDAJE'!C66</f>
        <v>2633652</v>
      </c>
      <c r="D22" s="233">
        <f>'Tab. 1 VÝDAJE'!D53+'Tab. 1 VÝDAJE'!D66</f>
        <v>2717908</v>
      </c>
      <c r="E22" s="234">
        <f>'Tab. 1 VÝDAJE'!E53+'Tab. 1 VÝDAJE'!E66</f>
        <v>3011422</v>
      </c>
    </row>
    <row r="23" spans="1:8" s="1" customFormat="1" ht="16.5" customHeight="1" x14ac:dyDescent="0.2">
      <c r="A23" s="235" t="s">
        <v>632</v>
      </c>
      <c r="B23" s="395">
        <f>'Tab. 1 VÝDAJE'!B68</f>
        <v>0</v>
      </c>
      <c r="C23" s="236">
        <f>'Tab. 1 VÝDAJE'!C68</f>
        <v>250000</v>
      </c>
      <c r="D23" s="236">
        <f>'Tab. 1 VÝDAJE'!D68</f>
        <v>450000</v>
      </c>
      <c r="E23" s="237">
        <f>'Tab. 1 VÝDAJE'!E68</f>
        <v>800000</v>
      </c>
    </row>
    <row r="24" spans="1:8" s="1" customFormat="1" ht="29.25" customHeight="1" thickBot="1" x14ac:dyDescent="0.25">
      <c r="A24" s="238" t="s">
        <v>186</v>
      </c>
      <c r="B24" s="396">
        <f>'Tab. 1 VÝDAJE'!B39</f>
        <v>21905472</v>
      </c>
      <c r="C24" s="239">
        <f>'Tab. 1 VÝDAJE'!C39</f>
        <v>21742271</v>
      </c>
      <c r="D24" s="239">
        <f>'Tab. 1 VÝDAJE'!D39</f>
        <v>21773290</v>
      </c>
      <c r="E24" s="240">
        <f>'Tab. 1 VÝDAJE'!E39</f>
        <v>21812619</v>
      </c>
    </row>
    <row r="25" spans="1:8" s="1" customFormat="1" ht="20.100000000000001" hidden="1" customHeight="1" thickBot="1" x14ac:dyDescent="0.25">
      <c r="A25" s="18" t="s">
        <v>11</v>
      </c>
      <c r="B25" s="19">
        <f>B6+B11-B15</f>
        <v>0</v>
      </c>
      <c r="C25" s="19">
        <f>C6+C11-C15</f>
        <v>0</v>
      </c>
      <c r="D25" s="19">
        <f>D6+D11-D15</f>
        <v>0</v>
      </c>
      <c r="E25" s="19">
        <f>E6+E11-E15</f>
        <v>0</v>
      </c>
    </row>
    <row r="26" spans="1:8" ht="12" customHeight="1" x14ac:dyDescent="0.2">
      <c r="A26" s="241"/>
      <c r="B26" s="242"/>
      <c r="C26" s="242"/>
      <c r="D26" s="242"/>
      <c r="E26" s="242"/>
    </row>
    <row r="27" spans="1:8" ht="12" customHeight="1" x14ac:dyDescent="0.2">
      <c r="A27" s="241"/>
      <c r="B27" s="242"/>
      <c r="C27" s="242"/>
      <c r="D27" s="242"/>
      <c r="E27" s="242"/>
    </row>
    <row r="28" spans="1:8" ht="12" customHeight="1" x14ac:dyDescent="0.2">
      <c r="A28" s="241"/>
      <c r="B28" s="243"/>
      <c r="C28" s="244"/>
      <c r="D28" s="244"/>
      <c r="E28" s="244"/>
    </row>
    <row r="29" spans="1:8" ht="16.5" customHeight="1" thickBot="1" x14ac:dyDescent="0.25">
      <c r="A29" s="241"/>
      <c r="B29" s="242"/>
      <c r="C29" s="244"/>
      <c r="D29" s="244"/>
      <c r="E29" s="244"/>
    </row>
    <row r="30" spans="1:8" s="5" customFormat="1" ht="16.5" customHeight="1" x14ac:dyDescent="0.2">
      <c r="A30" s="592" t="s">
        <v>12</v>
      </c>
      <c r="B30" s="397">
        <v>2022</v>
      </c>
      <c r="C30" s="13">
        <v>2023</v>
      </c>
      <c r="D30" s="14">
        <v>2024</v>
      </c>
      <c r="E30" s="13">
        <v>2025</v>
      </c>
      <c r="F30" s="594" t="s">
        <v>695</v>
      </c>
      <c r="G30" s="596" t="s">
        <v>633</v>
      </c>
      <c r="H30" s="598" t="s">
        <v>634</v>
      </c>
    </row>
    <row r="31" spans="1:8" s="5" customFormat="1" ht="36" customHeight="1" thickBot="1" x14ac:dyDescent="0.25">
      <c r="A31" s="593"/>
      <c r="B31" s="398" t="s">
        <v>694</v>
      </c>
      <c r="C31" s="15" t="s">
        <v>44</v>
      </c>
      <c r="D31" s="16" t="s">
        <v>44</v>
      </c>
      <c r="E31" s="15" t="s">
        <v>44</v>
      </c>
      <c r="F31" s="595"/>
      <c r="G31" s="597"/>
      <c r="H31" s="599"/>
    </row>
    <row r="32" spans="1:8" s="3" customFormat="1" ht="17.100000000000001" customHeight="1" x14ac:dyDescent="0.2">
      <c r="A32" s="245" t="s">
        <v>2</v>
      </c>
      <c r="B32" s="399">
        <f>B33+B34+B37+B35+B36</f>
        <v>7283700</v>
      </c>
      <c r="C32" s="246">
        <f>C33+C34+C37+C35+C36</f>
        <v>7683700</v>
      </c>
      <c r="D32" s="246">
        <f>D33+D34+D37+D35+D36</f>
        <v>7983700</v>
      </c>
      <c r="E32" s="246">
        <f>E33+E34+E37+E35+E36</f>
        <v>8283700</v>
      </c>
      <c r="F32" s="247">
        <f t="shared" ref="F32:H55" si="5">C32/B32*100</f>
        <v>105.4917143759353</v>
      </c>
      <c r="G32" s="248">
        <f t="shared" si="5"/>
        <v>103.90436898889858</v>
      </c>
      <c r="H32" s="249">
        <f t="shared" si="5"/>
        <v>103.75765622455752</v>
      </c>
    </row>
    <row r="33" spans="1:8" s="1" customFormat="1" ht="17.100000000000001" customHeight="1" x14ac:dyDescent="0.2">
      <c r="A33" s="250" t="s">
        <v>13</v>
      </c>
      <c r="B33" s="400">
        <v>7200000</v>
      </c>
      <c r="C33" s="251">
        <v>7600000</v>
      </c>
      <c r="D33" s="251">
        <v>7900000</v>
      </c>
      <c r="E33" s="251">
        <v>8200000</v>
      </c>
      <c r="F33" s="247">
        <f t="shared" si="5"/>
        <v>105.55555555555556</v>
      </c>
      <c r="G33" s="248">
        <f t="shared" si="5"/>
        <v>103.94736842105263</v>
      </c>
      <c r="H33" s="249">
        <f t="shared" si="5"/>
        <v>103.79746835443038</v>
      </c>
    </row>
    <row r="34" spans="1:8" s="1" customFormat="1" ht="17.100000000000001" customHeight="1" x14ac:dyDescent="0.2">
      <c r="A34" s="232" t="s">
        <v>14</v>
      </c>
      <c r="B34" s="401">
        <v>63000</v>
      </c>
      <c r="C34" s="252">
        <v>63000</v>
      </c>
      <c r="D34" s="252">
        <v>63000</v>
      </c>
      <c r="E34" s="252">
        <v>63000</v>
      </c>
      <c r="F34" s="253">
        <f t="shared" si="5"/>
        <v>100</v>
      </c>
      <c r="G34" s="254">
        <f t="shared" si="5"/>
        <v>100</v>
      </c>
      <c r="H34" s="255">
        <f t="shared" si="5"/>
        <v>100</v>
      </c>
    </row>
    <row r="35" spans="1:8" s="1" customFormat="1" ht="17.100000000000001" customHeight="1" x14ac:dyDescent="0.2">
      <c r="A35" s="256" t="s">
        <v>54</v>
      </c>
      <c r="B35" s="401">
        <v>4000</v>
      </c>
      <c r="C35" s="252">
        <v>4000</v>
      </c>
      <c r="D35" s="252">
        <v>4000</v>
      </c>
      <c r="E35" s="252">
        <v>4000</v>
      </c>
      <c r="F35" s="253">
        <f t="shared" si="5"/>
        <v>100</v>
      </c>
      <c r="G35" s="254">
        <f t="shared" si="5"/>
        <v>100</v>
      </c>
      <c r="H35" s="255">
        <f t="shared" si="5"/>
        <v>100</v>
      </c>
    </row>
    <row r="36" spans="1:8" s="1" customFormat="1" ht="17.100000000000001" customHeight="1" x14ac:dyDescent="0.2">
      <c r="A36" s="232" t="s">
        <v>18</v>
      </c>
      <c r="B36" s="401">
        <v>15000</v>
      </c>
      <c r="C36" s="252">
        <v>15000</v>
      </c>
      <c r="D36" s="252">
        <v>15000</v>
      </c>
      <c r="E36" s="252">
        <v>15000</v>
      </c>
      <c r="F36" s="253">
        <f t="shared" si="5"/>
        <v>100</v>
      </c>
      <c r="G36" s="254">
        <f t="shared" si="5"/>
        <v>100</v>
      </c>
      <c r="H36" s="255">
        <f t="shared" si="5"/>
        <v>100</v>
      </c>
    </row>
    <row r="37" spans="1:8" s="1" customFormat="1" ht="17.100000000000001" customHeight="1" x14ac:dyDescent="0.2">
      <c r="A37" s="256" t="s">
        <v>15</v>
      </c>
      <c r="B37" s="401">
        <v>1700</v>
      </c>
      <c r="C37" s="252">
        <v>1700</v>
      </c>
      <c r="D37" s="252">
        <v>1700</v>
      </c>
      <c r="E37" s="252">
        <v>1700</v>
      </c>
      <c r="F37" s="253">
        <f t="shared" si="5"/>
        <v>100</v>
      </c>
      <c r="G37" s="254">
        <f t="shared" si="5"/>
        <v>100</v>
      </c>
      <c r="H37" s="255">
        <f t="shared" si="5"/>
        <v>100</v>
      </c>
    </row>
    <row r="38" spans="1:8" s="3" customFormat="1" ht="17.100000000000001" customHeight="1" x14ac:dyDescent="0.2">
      <c r="A38" s="257" t="s">
        <v>3</v>
      </c>
      <c r="B38" s="399">
        <f>SUM(B39:B47)</f>
        <v>597999</v>
      </c>
      <c r="C38" s="246">
        <f>SUM(C39:C47)</f>
        <v>511339</v>
      </c>
      <c r="D38" s="246">
        <f>SUM(D39:D47)</f>
        <v>454181</v>
      </c>
      <c r="E38" s="246">
        <f>SUM(E39:E47)</f>
        <v>454411</v>
      </c>
      <c r="F38" s="247">
        <f t="shared" si="5"/>
        <v>85.508336970463162</v>
      </c>
      <c r="G38" s="248">
        <f t="shared" si="5"/>
        <v>88.821897019394186</v>
      </c>
      <c r="H38" s="249">
        <f t="shared" si="5"/>
        <v>100.050640603636</v>
      </c>
    </row>
    <row r="39" spans="1:8" s="1" customFormat="1" ht="17.100000000000001" customHeight="1" x14ac:dyDescent="0.2">
      <c r="A39" s="232" t="s">
        <v>16</v>
      </c>
      <c r="B39" s="401">
        <v>25000</v>
      </c>
      <c r="C39" s="252">
        <v>30000</v>
      </c>
      <c r="D39" s="252">
        <v>30000</v>
      </c>
      <c r="E39" s="252">
        <v>30000</v>
      </c>
      <c r="F39" s="253">
        <f t="shared" si="5"/>
        <v>120</v>
      </c>
      <c r="G39" s="254">
        <f t="shared" si="5"/>
        <v>100</v>
      </c>
      <c r="H39" s="255">
        <f t="shared" si="5"/>
        <v>100</v>
      </c>
    </row>
    <row r="40" spans="1:8" s="1" customFormat="1" ht="17.100000000000001" customHeight="1" x14ac:dyDescent="0.2">
      <c r="A40" s="232" t="s">
        <v>635</v>
      </c>
      <c r="B40" s="401">
        <v>294900</v>
      </c>
      <c r="C40" s="252">
        <v>183512</v>
      </c>
      <c r="D40" s="252">
        <v>149800</v>
      </c>
      <c r="E40" s="252">
        <v>149800</v>
      </c>
      <c r="F40" s="253">
        <f t="shared" si="5"/>
        <v>62.228552051542898</v>
      </c>
      <c r="G40" s="254">
        <f t="shared" si="5"/>
        <v>81.629539212694539</v>
      </c>
      <c r="H40" s="255">
        <f t="shared" si="5"/>
        <v>100</v>
      </c>
    </row>
    <row r="41" spans="1:8" s="1" customFormat="1" ht="16.5" customHeight="1" x14ac:dyDescent="0.2">
      <c r="A41" s="235" t="s">
        <v>636</v>
      </c>
      <c r="B41" s="401">
        <v>203261</v>
      </c>
      <c r="C41" s="252">
        <v>200000</v>
      </c>
      <c r="D41" s="252">
        <v>200000</v>
      </c>
      <c r="E41" s="252">
        <v>200000</v>
      </c>
      <c r="F41" s="253">
        <f t="shared" si="5"/>
        <v>98.395658783534472</v>
      </c>
      <c r="G41" s="254">
        <f t="shared" si="5"/>
        <v>100</v>
      </c>
      <c r="H41" s="255">
        <f t="shared" si="5"/>
        <v>100</v>
      </c>
    </row>
    <row r="42" spans="1:8" s="1" customFormat="1" ht="17.100000000000001" customHeight="1" x14ac:dyDescent="0.2">
      <c r="A42" s="232" t="s">
        <v>55</v>
      </c>
      <c r="B42" s="401">
        <v>15006</v>
      </c>
      <c r="C42" s="252">
        <v>15064</v>
      </c>
      <c r="D42" s="252">
        <v>15122</v>
      </c>
      <c r="E42" s="252">
        <v>15182</v>
      </c>
      <c r="F42" s="253">
        <f t="shared" si="5"/>
        <v>100.38651206184193</v>
      </c>
      <c r="G42" s="254">
        <f t="shared" si="5"/>
        <v>100.38502389803506</v>
      </c>
      <c r="H42" s="255">
        <f t="shared" si="5"/>
        <v>100.39677291363576</v>
      </c>
    </row>
    <row r="43" spans="1:8" s="1" customFormat="1" ht="17.100000000000001" customHeight="1" x14ac:dyDescent="0.2">
      <c r="A43" s="232" t="s">
        <v>283</v>
      </c>
      <c r="B43" s="401">
        <v>6201</v>
      </c>
      <c r="C43" s="252">
        <v>29031</v>
      </c>
      <c r="D43" s="252">
        <v>5359</v>
      </c>
      <c r="E43" s="252">
        <v>5359</v>
      </c>
      <c r="F43" s="253">
        <f t="shared" si="5"/>
        <v>468.16642477019838</v>
      </c>
      <c r="G43" s="254">
        <f t="shared" si="5"/>
        <v>18.459577692811134</v>
      </c>
      <c r="H43" s="255">
        <f t="shared" si="5"/>
        <v>100</v>
      </c>
    </row>
    <row r="44" spans="1:8" s="1" customFormat="1" ht="17.100000000000001" customHeight="1" x14ac:dyDescent="0.2">
      <c r="A44" s="232" t="s">
        <v>17</v>
      </c>
      <c r="B44" s="401">
        <v>4400</v>
      </c>
      <c r="C44" s="252">
        <v>4400</v>
      </c>
      <c r="D44" s="252">
        <v>4400</v>
      </c>
      <c r="E44" s="252">
        <v>4400</v>
      </c>
      <c r="F44" s="253">
        <f t="shared" si="5"/>
        <v>100</v>
      </c>
      <c r="G44" s="254">
        <f t="shared" si="5"/>
        <v>100</v>
      </c>
      <c r="H44" s="255">
        <f t="shared" si="5"/>
        <v>100</v>
      </c>
    </row>
    <row r="45" spans="1:8" s="1" customFormat="1" ht="17.100000000000001" customHeight="1" x14ac:dyDescent="0.2">
      <c r="A45" s="232" t="s">
        <v>637</v>
      </c>
      <c r="B45" s="401">
        <v>27304</v>
      </c>
      <c r="C45" s="252">
        <v>27405</v>
      </c>
      <c r="D45" s="252">
        <v>27573</v>
      </c>
      <c r="E45" s="252">
        <v>27743</v>
      </c>
      <c r="F45" s="253">
        <f t="shared" si="5"/>
        <v>100.36990917081748</v>
      </c>
      <c r="G45" s="254">
        <f t="shared" si="5"/>
        <v>100.61302681992336</v>
      </c>
      <c r="H45" s="255">
        <f t="shared" si="5"/>
        <v>100.61654517100062</v>
      </c>
    </row>
    <row r="46" spans="1:8" s="3" customFormat="1" ht="17.100000000000001" customHeight="1" x14ac:dyDescent="0.2">
      <c r="A46" s="232" t="s">
        <v>19</v>
      </c>
      <c r="B46" s="401">
        <v>2500</v>
      </c>
      <c r="C46" s="252">
        <v>2500</v>
      </c>
      <c r="D46" s="252">
        <v>2500</v>
      </c>
      <c r="E46" s="252">
        <v>2500</v>
      </c>
      <c r="F46" s="253">
        <f t="shared" si="5"/>
        <v>100</v>
      </c>
      <c r="G46" s="254">
        <f t="shared" si="5"/>
        <v>100</v>
      </c>
      <c r="H46" s="255">
        <f t="shared" si="5"/>
        <v>100</v>
      </c>
    </row>
    <row r="47" spans="1:8" s="1" customFormat="1" ht="17.100000000000001" customHeight="1" x14ac:dyDescent="0.2">
      <c r="A47" s="232" t="s">
        <v>20</v>
      </c>
      <c r="B47" s="401">
        <v>19427</v>
      </c>
      <c r="C47" s="252">
        <v>19427</v>
      </c>
      <c r="D47" s="252">
        <v>19427</v>
      </c>
      <c r="E47" s="252">
        <v>19427</v>
      </c>
      <c r="F47" s="253">
        <f t="shared" si="5"/>
        <v>100</v>
      </c>
      <c r="G47" s="254">
        <f t="shared" si="5"/>
        <v>100</v>
      </c>
      <c r="H47" s="255">
        <f t="shared" si="5"/>
        <v>100</v>
      </c>
    </row>
    <row r="48" spans="1:8" s="1" customFormat="1" ht="16.5" customHeight="1" x14ac:dyDescent="0.2">
      <c r="A48" s="257" t="s">
        <v>4</v>
      </c>
      <c r="B48" s="399">
        <f>SUM(B49,B50)</f>
        <v>74079</v>
      </c>
      <c r="C48" s="246">
        <f t="shared" ref="C48:E48" si="6">SUM(C49,C50)</f>
        <v>66044</v>
      </c>
      <c r="D48" s="246">
        <f t="shared" si="6"/>
        <v>21837</v>
      </c>
      <c r="E48" s="246">
        <f t="shared" si="6"/>
        <v>22052</v>
      </c>
      <c r="F48" s="253">
        <f t="shared" si="5"/>
        <v>89.153471294158933</v>
      </c>
      <c r="G48" s="254">
        <f t="shared" si="5"/>
        <v>33.064320755859725</v>
      </c>
      <c r="H48" s="255">
        <f t="shared" si="5"/>
        <v>100.98456747721755</v>
      </c>
    </row>
    <row r="49" spans="1:8" s="3" customFormat="1" ht="17.100000000000001" customHeight="1" x14ac:dyDescent="0.2">
      <c r="A49" s="232" t="s">
        <v>21</v>
      </c>
      <c r="B49" s="401">
        <v>57629</v>
      </c>
      <c r="C49" s="252">
        <v>49594</v>
      </c>
      <c r="D49" s="252">
        <v>5387</v>
      </c>
      <c r="E49" s="252">
        <v>5602</v>
      </c>
      <c r="F49" s="253">
        <f t="shared" si="5"/>
        <v>86.057366950667202</v>
      </c>
      <c r="G49" s="254">
        <f t="shared" si="5"/>
        <v>10.862201072710409</v>
      </c>
      <c r="H49" s="255">
        <f t="shared" si="5"/>
        <v>103.99108966029328</v>
      </c>
    </row>
    <row r="50" spans="1:8" s="1" customFormat="1" ht="16.5" customHeight="1" x14ac:dyDescent="0.2">
      <c r="A50" s="235" t="s">
        <v>17</v>
      </c>
      <c r="B50" s="401">
        <v>16450</v>
      </c>
      <c r="C50" s="252">
        <v>16450</v>
      </c>
      <c r="D50" s="252">
        <v>16450</v>
      </c>
      <c r="E50" s="252">
        <v>16450</v>
      </c>
      <c r="F50" s="253">
        <f t="shared" si="5"/>
        <v>100</v>
      </c>
      <c r="G50" s="254">
        <f t="shared" si="5"/>
        <v>100</v>
      </c>
      <c r="H50" s="255">
        <f t="shared" si="5"/>
        <v>100</v>
      </c>
    </row>
    <row r="51" spans="1:8" s="1" customFormat="1" ht="16.5" customHeight="1" x14ac:dyDescent="0.2">
      <c r="A51" s="258" t="s">
        <v>22</v>
      </c>
      <c r="B51" s="399">
        <f>SUM(B52:B55)</f>
        <v>1342985</v>
      </c>
      <c r="C51" s="246">
        <f>SUM(C52:C55)</f>
        <v>2670271</v>
      </c>
      <c r="D51" s="246">
        <f>SUM(D52:D55)</f>
        <v>3867212</v>
      </c>
      <c r="E51" s="246">
        <f>SUM(E52:E55)</f>
        <v>4909887</v>
      </c>
      <c r="F51" s="247">
        <f t="shared" si="5"/>
        <v>198.83103683213142</v>
      </c>
      <c r="G51" s="248">
        <f t="shared" si="5"/>
        <v>144.8247013130877</v>
      </c>
      <c r="H51" s="249">
        <f t="shared" si="5"/>
        <v>126.96193019674122</v>
      </c>
    </row>
    <row r="52" spans="1:8" ht="16.5" customHeight="1" x14ac:dyDescent="0.2">
      <c r="A52" s="256" t="s">
        <v>240</v>
      </c>
      <c r="B52" s="401">
        <v>628453</v>
      </c>
      <c r="C52" s="252">
        <v>798512</v>
      </c>
      <c r="D52" s="252">
        <v>2302100</v>
      </c>
      <c r="E52" s="252">
        <v>2321688</v>
      </c>
      <c r="F52" s="253">
        <f t="shared" si="5"/>
        <v>127.05993924764461</v>
      </c>
      <c r="G52" s="254">
        <f t="shared" si="5"/>
        <v>288.29873564830586</v>
      </c>
      <c r="H52" s="255">
        <f t="shared" si="5"/>
        <v>100.85087528778072</v>
      </c>
    </row>
    <row r="53" spans="1:8" ht="16.5" customHeight="1" x14ac:dyDescent="0.2">
      <c r="A53" s="256" t="s">
        <v>241</v>
      </c>
      <c r="B53" s="401">
        <v>108174</v>
      </c>
      <c r="C53" s="252">
        <v>103494</v>
      </c>
      <c r="D53" s="252">
        <v>107042</v>
      </c>
      <c r="E53" s="252">
        <v>438579</v>
      </c>
      <c r="F53" s="253">
        <f t="shared" si="5"/>
        <v>95.6736369182983</v>
      </c>
      <c r="G53" s="254">
        <f t="shared" si="5"/>
        <v>103.4282180609504</v>
      </c>
      <c r="H53" s="255">
        <f t="shared" si="5"/>
        <v>409.72608882494728</v>
      </c>
    </row>
    <row r="54" spans="1:8" ht="16.5" customHeight="1" x14ac:dyDescent="0.2">
      <c r="A54" s="256" t="s">
        <v>638</v>
      </c>
      <c r="B54" s="401">
        <v>0</v>
      </c>
      <c r="C54" s="252">
        <v>0</v>
      </c>
      <c r="D54" s="252">
        <v>0</v>
      </c>
      <c r="E54" s="252">
        <v>100000</v>
      </c>
      <c r="F54" s="259" t="s">
        <v>6</v>
      </c>
      <c r="G54" s="260" t="s">
        <v>6</v>
      </c>
      <c r="H54" s="261" t="s">
        <v>6</v>
      </c>
    </row>
    <row r="55" spans="1:8" ht="16.5" customHeight="1" x14ac:dyDescent="0.2">
      <c r="A55" s="262" t="s">
        <v>42</v>
      </c>
      <c r="B55" s="401">
        <v>606358</v>
      </c>
      <c r="C55" s="252">
        <v>1768265</v>
      </c>
      <c r="D55" s="252">
        <v>1458070</v>
      </c>
      <c r="E55" s="252">
        <v>2049620</v>
      </c>
      <c r="F55" s="253">
        <f t="shared" si="5"/>
        <v>291.62062675844965</v>
      </c>
      <c r="G55" s="254">
        <f t="shared" si="5"/>
        <v>82.457663302728946</v>
      </c>
      <c r="H55" s="255">
        <f t="shared" si="5"/>
        <v>140.57075449052513</v>
      </c>
    </row>
    <row r="56" spans="1:8" s="3" customFormat="1" ht="17.100000000000001" customHeight="1" x14ac:dyDescent="0.2">
      <c r="A56" s="258" t="s">
        <v>57</v>
      </c>
      <c r="B56" s="399">
        <v>21905472</v>
      </c>
      <c r="C56" s="246">
        <v>21742271</v>
      </c>
      <c r="D56" s="246">
        <v>21773290</v>
      </c>
      <c r="E56" s="246">
        <v>21812619</v>
      </c>
      <c r="F56" s="247">
        <f t="shared" ref="F56:H58" si="7">C56/B56*100</f>
        <v>99.254976108252762</v>
      </c>
      <c r="G56" s="248">
        <f t="shared" si="7"/>
        <v>100.14266678949959</v>
      </c>
      <c r="H56" s="249">
        <f t="shared" si="7"/>
        <v>100.18062956953221</v>
      </c>
    </row>
    <row r="57" spans="1:8" ht="29.25" customHeight="1" thickBot="1" x14ac:dyDescent="0.25">
      <c r="A57" s="263" t="s">
        <v>185</v>
      </c>
      <c r="B57" s="402">
        <v>241751</v>
      </c>
      <c r="C57" s="264">
        <v>211130</v>
      </c>
      <c r="D57" s="264">
        <v>386118</v>
      </c>
      <c r="E57" s="264">
        <v>549142</v>
      </c>
      <c r="F57" s="265">
        <f t="shared" si="7"/>
        <v>87.33366149467841</v>
      </c>
      <c r="G57" s="266">
        <f t="shared" si="7"/>
        <v>182.88163690617156</v>
      </c>
      <c r="H57" s="267">
        <f t="shared" si="7"/>
        <v>142.22128986475639</v>
      </c>
    </row>
    <row r="58" spans="1:8" ht="16.5" customHeight="1" thickBot="1" x14ac:dyDescent="0.25">
      <c r="A58" s="268" t="s">
        <v>43</v>
      </c>
      <c r="B58" s="403">
        <f>B32+B38+B48+B51+B56+B57</f>
        <v>31445986</v>
      </c>
      <c r="C58" s="269">
        <f>C32+C38+C48+C51+C56+C57</f>
        <v>32884755</v>
      </c>
      <c r="D58" s="269">
        <f>D32+D38+D48+D51+D56+D57</f>
        <v>34486338</v>
      </c>
      <c r="E58" s="269">
        <f>E32+E38+E48+E51+E56+E57</f>
        <v>36031811</v>
      </c>
      <c r="F58" s="270">
        <f t="shared" si="7"/>
        <v>104.57536615325085</v>
      </c>
      <c r="G58" s="271">
        <f t="shared" si="7"/>
        <v>104.87029019982054</v>
      </c>
      <c r="H58" s="272">
        <f t="shared" si="7"/>
        <v>104.4814065210403</v>
      </c>
    </row>
  </sheetData>
  <mergeCells count="5">
    <mergeCell ref="A3:H3"/>
    <mergeCell ref="A30:A31"/>
    <mergeCell ref="F30:F31"/>
    <mergeCell ref="G30:G31"/>
    <mergeCell ref="H30:H31"/>
  </mergeCells>
  <printOptions horizontalCentered="1"/>
  <pageMargins left="0.31496062992125984" right="0.31496062992125984" top="0.59055118110236227" bottom="0.39370078740157483" header="0.31496062992125984" footer="0.11811023622047245"/>
  <pageSetup paperSize="9" scale="65" firstPageNumber="2" fitToHeight="0" orientation="portrait" useFirstPageNumber="1" r:id="rId1"/>
  <headerFooter>
    <oddHeader>&amp;L&amp;"Tahoma,Kurzíva"Střednědobý výhled rozpočtu kraje na léta 2023 - 2025&amp;R&amp;"Tahoma,Kurzíva"Bilance příjmů a výdajů v letech 2023 - 2025</oddHeader>
    <oddFooter>&amp;C&amp;"Tahoma,Obyčejné"&amp;P</oddFooter>
  </headerFooter>
  <ignoredErrors>
    <ignoredError sqref="B51:E5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CE9C6-10BF-477E-BE36-9EC298764CA2}">
  <sheetPr>
    <outlinePr summaryBelow="0"/>
    <pageSetUpPr fitToPage="1"/>
  </sheetPr>
  <dimension ref="A1:H70"/>
  <sheetViews>
    <sheetView zoomScaleNormal="100" zoomScaleSheetLayoutView="100" workbookViewId="0">
      <pane ySplit="3" topLeftCell="A4" activePane="bottomLeft" state="frozen"/>
      <selection pane="bottomLeft" activeCell="J2" sqref="J2"/>
    </sheetView>
  </sheetViews>
  <sheetFormatPr defaultRowHeight="12.75" x14ac:dyDescent="0.2"/>
  <cols>
    <col min="1" max="1" width="51.7109375" style="2" customWidth="1"/>
    <col min="2" max="2" width="13.7109375" style="6" customWidth="1"/>
    <col min="3" max="5" width="13.7109375" style="7" customWidth="1"/>
    <col min="6" max="8" width="12" style="2" customWidth="1"/>
    <col min="9" max="12" width="14.7109375" style="2" customWidth="1"/>
    <col min="13" max="16384" width="9.140625" style="2"/>
  </cols>
  <sheetData>
    <row r="1" spans="1:8" ht="13.5" thickBot="1" x14ac:dyDescent="0.25"/>
    <row r="2" spans="1:8" s="1" customFormat="1" ht="16.5" customHeight="1" x14ac:dyDescent="0.2">
      <c r="A2" s="600" t="s">
        <v>23</v>
      </c>
      <c r="B2" s="397">
        <v>2022</v>
      </c>
      <c r="C2" s="13">
        <v>2023</v>
      </c>
      <c r="D2" s="14">
        <v>2024</v>
      </c>
      <c r="E2" s="13">
        <v>2025</v>
      </c>
      <c r="F2" s="594" t="s">
        <v>695</v>
      </c>
      <c r="G2" s="596" t="s">
        <v>633</v>
      </c>
      <c r="H2" s="598" t="s">
        <v>634</v>
      </c>
    </row>
    <row r="3" spans="1:8" s="8" customFormat="1" ht="36" customHeight="1" thickBot="1" x14ac:dyDescent="0.25">
      <c r="A3" s="601"/>
      <c r="B3" s="398" t="s">
        <v>694</v>
      </c>
      <c r="C3" s="15" t="s">
        <v>44</v>
      </c>
      <c r="D3" s="16" t="s">
        <v>44</v>
      </c>
      <c r="E3" s="15" t="s">
        <v>44</v>
      </c>
      <c r="F3" s="595"/>
      <c r="G3" s="597"/>
      <c r="H3" s="599"/>
    </row>
    <row r="4" spans="1:8" s="3" customFormat="1" ht="16.5" customHeight="1" x14ac:dyDescent="0.2">
      <c r="A4" s="273" t="s">
        <v>8</v>
      </c>
      <c r="B4" s="399">
        <v>696724</v>
      </c>
      <c r="C4" s="246">
        <v>697024</v>
      </c>
      <c r="D4" s="246">
        <v>701289</v>
      </c>
      <c r="E4" s="246">
        <v>697024</v>
      </c>
      <c r="F4" s="274">
        <f t="shared" ref="F4:H19" si="0">C4/B4*100</f>
        <v>100.04305865737366</v>
      </c>
      <c r="G4" s="275">
        <f t="shared" si="0"/>
        <v>100.61188710862179</v>
      </c>
      <c r="H4" s="276">
        <f t="shared" si="0"/>
        <v>99.39183417963207</v>
      </c>
    </row>
    <row r="5" spans="1:8" s="3" customFormat="1" ht="16.5" customHeight="1" x14ac:dyDescent="0.2">
      <c r="A5" s="273" t="s">
        <v>9</v>
      </c>
      <c r="B5" s="399">
        <f>SUM(B6:B11)</f>
        <v>488995</v>
      </c>
      <c r="C5" s="246">
        <f>SUM(C6:C11)</f>
        <v>358542</v>
      </c>
      <c r="D5" s="246">
        <f>SUM(D6:D11)</f>
        <v>392217</v>
      </c>
      <c r="E5" s="246">
        <f>SUM(E6:E11)</f>
        <v>374192</v>
      </c>
      <c r="F5" s="277">
        <f t="shared" si="0"/>
        <v>73.322222108610518</v>
      </c>
      <c r="G5" s="277">
        <f t="shared" si="0"/>
        <v>109.39220509731078</v>
      </c>
      <c r="H5" s="278">
        <f t="shared" si="0"/>
        <v>95.40432974603344</v>
      </c>
    </row>
    <row r="6" spans="1:8" s="3" customFormat="1" ht="16.5" customHeight="1" x14ac:dyDescent="0.2">
      <c r="A6" s="279" t="s">
        <v>24</v>
      </c>
      <c r="B6" s="401">
        <v>88900</v>
      </c>
      <c r="C6" s="252">
        <v>88900</v>
      </c>
      <c r="D6" s="252">
        <v>88900</v>
      </c>
      <c r="E6" s="252">
        <v>88900</v>
      </c>
      <c r="F6" s="280">
        <f t="shared" si="0"/>
        <v>100</v>
      </c>
      <c r="G6" s="280">
        <f t="shared" si="0"/>
        <v>100</v>
      </c>
      <c r="H6" s="281">
        <f t="shared" si="0"/>
        <v>100</v>
      </c>
    </row>
    <row r="7" spans="1:8" s="3" customFormat="1" ht="16.5" customHeight="1" x14ac:dyDescent="0.2">
      <c r="A7" s="279" t="s">
        <v>25</v>
      </c>
      <c r="B7" s="401">
        <v>80000</v>
      </c>
      <c r="C7" s="252">
        <v>110000</v>
      </c>
      <c r="D7" s="252">
        <v>140000</v>
      </c>
      <c r="E7" s="252">
        <v>120000</v>
      </c>
      <c r="F7" s="280">
        <f t="shared" si="0"/>
        <v>137.5</v>
      </c>
      <c r="G7" s="280">
        <f t="shared" si="0"/>
        <v>127.27272727272727</v>
      </c>
      <c r="H7" s="281">
        <f t="shared" si="0"/>
        <v>85.714285714285708</v>
      </c>
    </row>
    <row r="8" spans="1:8" s="3" customFormat="1" ht="16.5" customHeight="1" x14ac:dyDescent="0.2">
      <c r="A8" s="279" t="s">
        <v>26</v>
      </c>
      <c r="B8" s="401">
        <v>500</v>
      </c>
      <c r="C8" s="252">
        <v>500</v>
      </c>
      <c r="D8" s="252">
        <v>500</v>
      </c>
      <c r="E8" s="252">
        <v>500</v>
      </c>
      <c r="F8" s="280">
        <f t="shared" si="0"/>
        <v>100</v>
      </c>
      <c r="G8" s="280">
        <f t="shared" si="0"/>
        <v>100</v>
      </c>
      <c r="H8" s="281">
        <f t="shared" si="0"/>
        <v>100</v>
      </c>
    </row>
    <row r="9" spans="1:8" s="3" customFormat="1" ht="16.5" customHeight="1" x14ac:dyDescent="0.2">
      <c r="A9" s="279" t="s">
        <v>27</v>
      </c>
      <c r="B9" s="401">
        <v>59000</v>
      </c>
      <c r="C9" s="252">
        <v>59000</v>
      </c>
      <c r="D9" s="252">
        <v>59000</v>
      </c>
      <c r="E9" s="252">
        <v>59000</v>
      </c>
      <c r="F9" s="280">
        <f t="shared" si="0"/>
        <v>100</v>
      </c>
      <c r="G9" s="280">
        <f t="shared" si="0"/>
        <v>100</v>
      </c>
      <c r="H9" s="281">
        <f t="shared" si="0"/>
        <v>100</v>
      </c>
    </row>
    <row r="10" spans="1:8" s="3" customFormat="1" ht="27.75" customHeight="1" x14ac:dyDescent="0.2">
      <c r="A10" s="279" t="s">
        <v>28</v>
      </c>
      <c r="B10" s="401">
        <v>75000</v>
      </c>
      <c r="C10" s="252">
        <v>75000</v>
      </c>
      <c r="D10" s="252">
        <v>75000</v>
      </c>
      <c r="E10" s="252">
        <v>75000</v>
      </c>
      <c r="F10" s="280">
        <f t="shared" si="0"/>
        <v>100</v>
      </c>
      <c r="G10" s="280">
        <f t="shared" si="0"/>
        <v>100</v>
      </c>
      <c r="H10" s="281">
        <f t="shared" si="0"/>
        <v>100</v>
      </c>
    </row>
    <row r="11" spans="1:8" s="3" customFormat="1" ht="16.5" customHeight="1" x14ac:dyDescent="0.2">
      <c r="A11" s="282" t="s">
        <v>29</v>
      </c>
      <c r="B11" s="401">
        <v>185595</v>
      </c>
      <c r="C11" s="252">
        <v>25142</v>
      </c>
      <c r="D11" s="252">
        <v>28817</v>
      </c>
      <c r="E11" s="252">
        <v>30792</v>
      </c>
      <c r="F11" s="280">
        <f t="shared" si="0"/>
        <v>13.546701150354265</v>
      </c>
      <c r="G11" s="280">
        <f t="shared" si="0"/>
        <v>114.61697557871291</v>
      </c>
      <c r="H11" s="281">
        <f t="shared" si="0"/>
        <v>106.85359336502758</v>
      </c>
    </row>
    <row r="12" spans="1:8" s="3" customFormat="1" ht="29.25" customHeight="1" collapsed="1" x14ac:dyDescent="0.2">
      <c r="A12" s="283" t="s">
        <v>49</v>
      </c>
      <c r="B12" s="399">
        <f>SUM(B13:B26)</f>
        <v>3982397</v>
      </c>
      <c r="C12" s="246">
        <f>SUM(C13:C26)</f>
        <v>3316346</v>
      </c>
      <c r="D12" s="246">
        <f t="shared" ref="D12:E12" si="1">SUM(D13:D26)</f>
        <v>3323673</v>
      </c>
      <c r="E12" s="246">
        <f t="shared" si="1"/>
        <v>3749591</v>
      </c>
      <c r="F12" s="277">
        <f t="shared" si="0"/>
        <v>83.275122997531383</v>
      </c>
      <c r="G12" s="277">
        <f t="shared" si="0"/>
        <v>100.22093593370536</v>
      </c>
      <c r="H12" s="278">
        <f t="shared" si="0"/>
        <v>112.81467821894633</v>
      </c>
    </row>
    <row r="13" spans="1:8" s="3" customFormat="1" ht="16.5" customHeight="1" x14ac:dyDescent="0.2">
      <c r="A13" s="282" t="s">
        <v>639</v>
      </c>
      <c r="B13" s="401">
        <v>1190967</v>
      </c>
      <c r="C13" s="252">
        <v>1211769</v>
      </c>
      <c r="D13" s="252">
        <v>1253999</v>
      </c>
      <c r="E13" s="252">
        <v>1347707</v>
      </c>
      <c r="F13" s="280">
        <f t="shared" si="0"/>
        <v>101.74664789200709</v>
      </c>
      <c r="G13" s="280">
        <f t="shared" si="0"/>
        <v>103.48498765028648</v>
      </c>
      <c r="H13" s="281">
        <f t="shared" si="0"/>
        <v>107.47273323184467</v>
      </c>
    </row>
    <row r="14" spans="1:8" s="3" customFormat="1" ht="16.5" customHeight="1" x14ac:dyDescent="0.2">
      <c r="A14" s="282" t="s">
        <v>640</v>
      </c>
      <c r="B14" s="401">
        <v>1068686</v>
      </c>
      <c r="C14" s="252">
        <v>1036683</v>
      </c>
      <c r="D14" s="252">
        <v>1093025</v>
      </c>
      <c r="E14" s="252">
        <v>1174081</v>
      </c>
      <c r="F14" s="280">
        <f t="shared" si="0"/>
        <v>97.005387924984504</v>
      </c>
      <c r="G14" s="280">
        <f t="shared" si="0"/>
        <v>105.43483398493079</v>
      </c>
      <c r="H14" s="281">
        <f t="shared" si="0"/>
        <v>107.41574986848426</v>
      </c>
    </row>
    <row r="15" spans="1:8" s="3" customFormat="1" ht="16.5" customHeight="1" x14ac:dyDescent="0.2">
      <c r="A15" s="282" t="s">
        <v>641</v>
      </c>
      <c r="B15" s="401">
        <v>150348</v>
      </c>
      <c r="C15" s="252">
        <v>105738</v>
      </c>
      <c r="D15" s="252">
        <v>92138</v>
      </c>
      <c r="E15" s="252">
        <v>91638</v>
      </c>
      <c r="F15" s="280">
        <f t="shared" si="0"/>
        <v>70.328837097932791</v>
      </c>
      <c r="G15" s="280">
        <f t="shared" si="0"/>
        <v>87.138020390020614</v>
      </c>
      <c r="H15" s="281">
        <f t="shared" si="0"/>
        <v>99.457335735527138</v>
      </c>
    </row>
    <row r="16" spans="1:8" s="3" customFormat="1" ht="16.5" customHeight="1" x14ac:dyDescent="0.2">
      <c r="A16" s="282" t="s">
        <v>642</v>
      </c>
      <c r="B16" s="401">
        <v>14099</v>
      </c>
      <c r="C16" s="252">
        <v>54499</v>
      </c>
      <c r="D16" s="252">
        <v>11540</v>
      </c>
      <c r="E16" s="252">
        <v>11039</v>
      </c>
      <c r="F16" s="280">
        <f t="shared" si="0"/>
        <v>386.54514504574792</v>
      </c>
      <c r="G16" s="280">
        <f t="shared" si="0"/>
        <v>21.174700453219327</v>
      </c>
      <c r="H16" s="281">
        <f t="shared" si="0"/>
        <v>95.658578856152516</v>
      </c>
    </row>
    <row r="17" spans="1:8" s="3" customFormat="1" ht="16.5" customHeight="1" x14ac:dyDescent="0.2">
      <c r="A17" s="282" t="s">
        <v>30</v>
      </c>
      <c r="B17" s="401">
        <v>142039</v>
      </c>
      <c r="C17" s="252">
        <v>127293</v>
      </c>
      <c r="D17" s="252">
        <v>99293</v>
      </c>
      <c r="E17" s="252">
        <v>107293</v>
      </c>
      <c r="F17" s="280">
        <f t="shared" si="0"/>
        <v>89.618344257563066</v>
      </c>
      <c r="G17" s="280">
        <f t="shared" si="0"/>
        <v>78.003503727620526</v>
      </c>
      <c r="H17" s="281">
        <f t="shared" si="0"/>
        <v>108.05696272647619</v>
      </c>
    </row>
    <row r="18" spans="1:8" s="3" customFormat="1" ht="16.5" customHeight="1" x14ac:dyDescent="0.2">
      <c r="A18" s="282" t="s">
        <v>31</v>
      </c>
      <c r="B18" s="401">
        <v>170270</v>
      </c>
      <c r="C18" s="252">
        <v>89420</v>
      </c>
      <c r="D18" s="252">
        <v>89920</v>
      </c>
      <c r="E18" s="252">
        <v>390420</v>
      </c>
      <c r="F18" s="280">
        <f t="shared" si="0"/>
        <v>52.516591296176664</v>
      </c>
      <c r="G18" s="280">
        <f t="shared" si="0"/>
        <v>100.55915902482666</v>
      </c>
      <c r="H18" s="281">
        <f t="shared" si="0"/>
        <v>434.18594306049823</v>
      </c>
    </row>
    <row r="19" spans="1:8" s="3" customFormat="1" ht="16.5" customHeight="1" x14ac:dyDescent="0.2">
      <c r="A19" s="282" t="s">
        <v>32</v>
      </c>
      <c r="B19" s="401">
        <v>40049</v>
      </c>
      <c r="C19" s="252">
        <v>40549</v>
      </c>
      <c r="D19" s="252">
        <v>41000</v>
      </c>
      <c r="E19" s="252">
        <v>41000</v>
      </c>
      <c r="F19" s="280">
        <f t="shared" si="0"/>
        <v>101.24847062348623</v>
      </c>
      <c r="G19" s="280">
        <f t="shared" si="0"/>
        <v>101.11223458038423</v>
      </c>
      <c r="H19" s="281">
        <f t="shared" si="0"/>
        <v>100</v>
      </c>
    </row>
    <row r="20" spans="1:8" s="3" customFormat="1" ht="16.149999999999999" customHeight="1" x14ac:dyDescent="0.2">
      <c r="A20" s="282" t="s">
        <v>33</v>
      </c>
      <c r="B20" s="401">
        <v>363457</v>
      </c>
      <c r="C20" s="252">
        <v>134548</v>
      </c>
      <c r="D20" s="252">
        <v>131415</v>
      </c>
      <c r="E20" s="252">
        <v>119500</v>
      </c>
      <c r="F20" s="280">
        <f t="shared" ref="F20:H35" si="2">C20/B20*100</f>
        <v>37.018959601823596</v>
      </c>
      <c r="G20" s="280">
        <f t="shared" si="2"/>
        <v>97.671462972322146</v>
      </c>
      <c r="H20" s="281">
        <f t="shared" si="2"/>
        <v>90.933302895407678</v>
      </c>
    </row>
    <row r="21" spans="1:8" s="3" customFormat="1" ht="16.5" customHeight="1" x14ac:dyDescent="0.2">
      <c r="A21" s="282" t="s">
        <v>34</v>
      </c>
      <c r="B21" s="401">
        <v>96694</v>
      </c>
      <c r="C21" s="252">
        <v>64764</v>
      </c>
      <c r="D21" s="252">
        <v>63840</v>
      </c>
      <c r="E21" s="252">
        <v>62690</v>
      </c>
      <c r="F21" s="280">
        <f t="shared" si="2"/>
        <v>66.978302686826481</v>
      </c>
      <c r="G21" s="280">
        <f t="shared" si="2"/>
        <v>98.57328145265889</v>
      </c>
      <c r="H21" s="281">
        <f t="shared" si="2"/>
        <v>98.198621553884706</v>
      </c>
    </row>
    <row r="22" spans="1:8" s="3" customFormat="1" ht="16.5" customHeight="1" x14ac:dyDescent="0.2">
      <c r="A22" s="282" t="s">
        <v>35</v>
      </c>
      <c r="B22" s="401">
        <v>357591</v>
      </c>
      <c r="C22" s="252">
        <v>207630</v>
      </c>
      <c r="D22" s="252">
        <v>207630</v>
      </c>
      <c r="E22" s="252">
        <v>207630</v>
      </c>
      <c r="F22" s="280">
        <f t="shared" si="2"/>
        <v>58.063541867664462</v>
      </c>
      <c r="G22" s="280">
        <f t="shared" si="2"/>
        <v>100</v>
      </c>
      <c r="H22" s="281">
        <f t="shared" si="2"/>
        <v>100</v>
      </c>
    </row>
    <row r="23" spans="1:8" s="3" customFormat="1" ht="16.5" customHeight="1" x14ac:dyDescent="0.2">
      <c r="A23" s="282" t="s">
        <v>36</v>
      </c>
      <c r="B23" s="401">
        <v>184156</v>
      </c>
      <c r="C23" s="252">
        <v>139521</v>
      </c>
      <c r="D23" s="252">
        <v>144541</v>
      </c>
      <c r="E23" s="252">
        <v>108411</v>
      </c>
      <c r="F23" s="280">
        <f t="shared" si="2"/>
        <v>75.762397098112473</v>
      </c>
      <c r="G23" s="280">
        <f t="shared" si="2"/>
        <v>103.59802467012133</v>
      </c>
      <c r="H23" s="281">
        <f t="shared" si="2"/>
        <v>75.003632187407035</v>
      </c>
    </row>
    <row r="24" spans="1:8" s="3" customFormat="1" ht="16.5" customHeight="1" x14ac:dyDescent="0.2">
      <c r="A24" s="282" t="s">
        <v>37</v>
      </c>
      <c r="B24" s="401">
        <v>10550</v>
      </c>
      <c r="C24" s="252">
        <v>8500</v>
      </c>
      <c r="D24" s="252">
        <v>4500</v>
      </c>
      <c r="E24" s="252">
        <v>4500</v>
      </c>
      <c r="F24" s="280">
        <f t="shared" si="2"/>
        <v>80.568720379146924</v>
      </c>
      <c r="G24" s="280">
        <f t="shared" si="2"/>
        <v>52.941176470588239</v>
      </c>
      <c r="H24" s="281">
        <f t="shared" si="2"/>
        <v>100</v>
      </c>
    </row>
    <row r="25" spans="1:8" s="3" customFormat="1" ht="16.5" customHeight="1" x14ac:dyDescent="0.2">
      <c r="A25" s="282" t="s">
        <v>38</v>
      </c>
      <c r="B25" s="401">
        <v>115991</v>
      </c>
      <c r="C25" s="252">
        <v>52491</v>
      </c>
      <c r="D25" s="252">
        <v>52491</v>
      </c>
      <c r="E25" s="252">
        <v>52491</v>
      </c>
      <c r="F25" s="280">
        <f t="shared" si="2"/>
        <v>45.254373184126358</v>
      </c>
      <c r="G25" s="280">
        <f t="shared" si="2"/>
        <v>100</v>
      </c>
      <c r="H25" s="281">
        <f t="shared" si="2"/>
        <v>100</v>
      </c>
    </row>
    <row r="26" spans="1:8" s="3" customFormat="1" ht="16.5" customHeight="1" x14ac:dyDescent="0.2">
      <c r="A26" s="282" t="s">
        <v>39</v>
      </c>
      <c r="B26" s="401">
        <v>77500</v>
      </c>
      <c r="C26" s="252">
        <v>42941</v>
      </c>
      <c r="D26" s="252">
        <v>38341</v>
      </c>
      <c r="E26" s="252">
        <v>31191</v>
      </c>
      <c r="F26" s="280">
        <f t="shared" si="2"/>
        <v>55.40774193548387</v>
      </c>
      <c r="G26" s="280">
        <f t="shared" si="2"/>
        <v>89.287627209426887</v>
      </c>
      <c r="H26" s="281">
        <f t="shared" si="2"/>
        <v>81.351555775801359</v>
      </c>
    </row>
    <row r="27" spans="1:8" s="3" customFormat="1" ht="16.5" customHeight="1" x14ac:dyDescent="0.2">
      <c r="A27" s="273" t="s">
        <v>10</v>
      </c>
      <c r="B27" s="399">
        <f>SUM(B28:B33)</f>
        <v>2841721</v>
      </c>
      <c r="C27" s="246">
        <f>SUM(C28:C33)</f>
        <v>2852695</v>
      </c>
      <c r="D27" s="246">
        <f>SUM(D28:D33)</f>
        <v>2868635</v>
      </c>
      <c r="E27" s="246">
        <f>SUM(E28:E33)</f>
        <v>2874447</v>
      </c>
      <c r="F27" s="277">
        <f t="shared" si="2"/>
        <v>100.38617443443603</v>
      </c>
      <c r="G27" s="277">
        <f t="shared" si="2"/>
        <v>100.55876986498733</v>
      </c>
      <c r="H27" s="278">
        <f t="shared" si="2"/>
        <v>100.20260507175016</v>
      </c>
    </row>
    <row r="28" spans="1:8" s="3" customFormat="1" ht="16.5" customHeight="1" x14ac:dyDescent="0.2">
      <c r="A28" s="282" t="s">
        <v>643</v>
      </c>
      <c r="B28" s="401">
        <v>685741</v>
      </c>
      <c r="C28" s="252">
        <v>685741</v>
      </c>
      <c r="D28" s="252">
        <v>685741</v>
      </c>
      <c r="E28" s="252">
        <v>685741</v>
      </c>
      <c r="F28" s="280">
        <f t="shared" si="2"/>
        <v>100</v>
      </c>
      <c r="G28" s="280">
        <f t="shared" si="2"/>
        <v>100</v>
      </c>
      <c r="H28" s="281">
        <f t="shared" si="2"/>
        <v>100</v>
      </c>
    </row>
    <row r="29" spans="1:8" s="3" customFormat="1" ht="16.5" customHeight="1" x14ac:dyDescent="0.2">
      <c r="A29" s="282" t="s">
        <v>642</v>
      </c>
      <c r="B29" s="401">
        <v>40185</v>
      </c>
      <c r="C29" s="252">
        <v>40185</v>
      </c>
      <c r="D29" s="252">
        <v>40185</v>
      </c>
      <c r="E29" s="252">
        <v>40185</v>
      </c>
      <c r="F29" s="280">
        <f t="shared" si="2"/>
        <v>100</v>
      </c>
      <c r="G29" s="280">
        <f t="shared" si="2"/>
        <v>100</v>
      </c>
      <c r="H29" s="281">
        <f t="shared" si="2"/>
        <v>100</v>
      </c>
    </row>
    <row r="30" spans="1:8" s="3" customFormat="1" ht="16.5" customHeight="1" x14ac:dyDescent="0.2">
      <c r="A30" s="282" t="s">
        <v>31</v>
      </c>
      <c r="B30" s="401">
        <v>299550</v>
      </c>
      <c r="C30" s="252">
        <v>299550</v>
      </c>
      <c r="D30" s="252">
        <v>299550</v>
      </c>
      <c r="E30" s="252">
        <v>299550</v>
      </c>
      <c r="F30" s="280">
        <f t="shared" si="2"/>
        <v>100</v>
      </c>
      <c r="G30" s="280">
        <f t="shared" si="2"/>
        <v>100</v>
      </c>
      <c r="H30" s="281">
        <f t="shared" si="2"/>
        <v>100</v>
      </c>
    </row>
    <row r="31" spans="1:8" s="3" customFormat="1" ht="16.5" customHeight="1" x14ac:dyDescent="0.2">
      <c r="A31" s="282" t="s">
        <v>35</v>
      </c>
      <c r="B31" s="401">
        <v>314300</v>
      </c>
      <c r="C31" s="252">
        <v>314300</v>
      </c>
      <c r="D31" s="252">
        <v>329300</v>
      </c>
      <c r="E31" s="252">
        <v>329300</v>
      </c>
      <c r="F31" s="280">
        <f t="shared" si="2"/>
        <v>100</v>
      </c>
      <c r="G31" s="280">
        <f t="shared" si="2"/>
        <v>104.77251034043906</v>
      </c>
      <c r="H31" s="281">
        <f t="shared" si="2"/>
        <v>100</v>
      </c>
    </row>
    <row r="32" spans="1:8" s="3" customFormat="1" ht="16.5" customHeight="1" x14ac:dyDescent="0.2">
      <c r="A32" s="282" t="s">
        <v>36</v>
      </c>
      <c r="B32" s="401">
        <v>806131</v>
      </c>
      <c r="C32" s="252">
        <v>812355</v>
      </c>
      <c r="D32" s="252">
        <v>818045</v>
      </c>
      <c r="E32" s="252">
        <v>823857</v>
      </c>
      <c r="F32" s="280">
        <f t="shared" si="2"/>
        <v>100.77208294929731</v>
      </c>
      <c r="G32" s="280">
        <f t="shared" si="2"/>
        <v>100.7004326926036</v>
      </c>
      <c r="H32" s="281">
        <f t="shared" si="2"/>
        <v>100.71047436265732</v>
      </c>
    </row>
    <row r="33" spans="1:8" s="3" customFormat="1" ht="16.5" customHeight="1" x14ac:dyDescent="0.2">
      <c r="A33" s="282" t="s">
        <v>38</v>
      </c>
      <c r="B33" s="401">
        <v>695814</v>
      </c>
      <c r="C33" s="252">
        <v>700564</v>
      </c>
      <c r="D33" s="252">
        <v>695814</v>
      </c>
      <c r="E33" s="252">
        <v>695814</v>
      </c>
      <c r="F33" s="280">
        <f t="shared" si="2"/>
        <v>100.68265369768356</v>
      </c>
      <c r="G33" s="280">
        <f t="shared" si="2"/>
        <v>99.321974865965132</v>
      </c>
      <c r="H33" s="281">
        <f t="shared" si="2"/>
        <v>100</v>
      </c>
    </row>
    <row r="34" spans="1:8" s="3" customFormat="1" ht="16.5" customHeight="1" x14ac:dyDescent="0.2">
      <c r="A34" s="273" t="s">
        <v>52</v>
      </c>
      <c r="B34" s="399">
        <f>SUM(B35:B37)</f>
        <v>179892</v>
      </c>
      <c r="C34" s="246">
        <f t="shared" ref="C34:E34" si="3">SUM(C35:C37)</f>
        <v>149800</v>
      </c>
      <c r="D34" s="246">
        <f t="shared" si="3"/>
        <v>149800</v>
      </c>
      <c r="E34" s="246">
        <f t="shared" si="3"/>
        <v>149800</v>
      </c>
      <c r="F34" s="277">
        <f t="shared" si="2"/>
        <v>83.272185533542341</v>
      </c>
      <c r="G34" s="277">
        <f t="shared" si="2"/>
        <v>100</v>
      </c>
      <c r="H34" s="278">
        <f t="shared" si="2"/>
        <v>100</v>
      </c>
    </row>
    <row r="35" spans="1:8" s="3" customFormat="1" ht="16.5" customHeight="1" x14ac:dyDescent="0.2">
      <c r="A35" s="282" t="s">
        <v>35</v>
      </c>
      <c r="B35" s="401">
        <v>149800</v>
      </c>
      <c r="C35" s="252">
        <v>149800</v>
      </c>
      <c r="D35" s="252">
        <v>149800</v>
      </c>
      <c r="E35" s="252">
        <v>149800</v>
      </c>
      <c r="F35" s="280">
        <f t="shared" si="2"/>
        <v>100</v>
      </c>
      <c r="G35" s="280">
        <f t="shared" si="2"/>
        <v>100</v>
      </c>
      <c r="H35" s="281">
        <f>E35/D35*100</f>
        <v>100</v>
      </c>
    </row>
    <row r="36" spans="1:8" s="3" customFormat="1" ht="16.5" customHeight="1" x14ac:dyDescent="0.2">
      <c r="A36" s="282" t="s">
        <v>36</v>
      </c>
      <c r="B36" s="401">
        <v>26000</v>
      </c>
      <c r="C36" s="252">
        <v>0</v>
      </c>
      <c r="D36" s="252">
        <v>0</v>
      </c>
      <c r="E36" s="252">
        <v>0</v>
      </c>
      <c r="F36" s="280">
        <f t="shared" ref="F36:F37" si="4">C36/B36*100</f>
        <v>0</v>
      </c>
      <c r="G36" s="284" t="s">
        <v>6</v>
      </c>
      <c r="H36" s="285" t="s">
        <v>6</v>
      </c>
    </row>
    <row r="37" spans="1:8" s="3" customFormat="1" ht="16.5" customHeight="1" x14ac:dyDescent="0.2">
      <c r="A37" s="282" t="s">
        <v>38</v>
      </c>
      <c r="B37" s="401">
        <v>4092</v>
      </c>
      <c r="C37" s="252">
        <v>0</v>
      </c>
      <c r="D37" s="252">
        <v>0</v>
      </c>
      <c r="E37" s="252">
        <v>0</v>
      </c>
      <c r="F37" s="280">
        <f t="shared" si="4"/>
        <v>0</v>
      </c>
      <c r="G37" s="284" t="s">
        <v>6</v>
      </c>
      <c r="H37" s="285" t="s">
        <v>6</v>
      </c>
    </row>
    <row r="38" spans="1:8" s="3" customFormat="1" ht="6" customHeight="1" x14ac:dyDescent="0.2">
      <c r="A38" s="286"/>
      <c r="B38" s="401"/>
      <c r="C38" s="252"/>
      <c r="D38" s="252"/>
      <c r="E38" s="252"/>
      <c r="F38" s="287"/>
      <c r="G38" s="287"/>
      <c r="H38" s="288"/>
    </row>
    <row r="39" spans="1:8" s="3" customFormat="1" ht="29.25" customHeight="1" x14ac:dyDescent="0.2">
      <c r="A39" s="283" t="s">
        <v>644</v>
      </c>
      <c r="B39" s="399">
        <v>21905472</v>
      </c>
      <c r="C39" s="246">
        <v>21742271</v>
      </c>
      <c r="D39" s="246">
        <v>21773290</v>
      </c>
      <c r="E39" s="246">
        <v>21812619</v>
      </c>
      <c r="F39" s="277">
        <f t="shared" ref="F39:H39" si="5">C39/B39*100</f>
        <v>99.254976108252762</v>
      </c>
      <c r="G39" s="277">
        <f t="shared" si="5"/>
        <v>100.14266678949959</v>
      </c>
      <c r="H39" s="278">
        <f t="shared" si="5"/>
        <v>100.18062956953221</v>
      </c>
    </row>
    <row r="40" spans="1:8" s="3" customFormat="1" ht="6" customHeight="1" x14ac:dyDescent="0.2">
      <c r="A40" s="289"/>
      <c r="B40" s="404"/>
      <c r="C40" s="290"/>
      <c r="D40" s="290"/>
      <c r="E40" s="290"/>
      <c r="F40" s="287"/>
      <c r="G40" s="287"/>
      <c r="H40" s="288"/>
    </row>
    <row r="41" spans="1:8" s="3" customFormat="1" ht="29.25" customHeight="1" x14ac:dyDescent="0.2">
      <c r="A41" s="283" t="s">
        <v>40</v>
      </c>
      <c r="B41" s="399">
        <f>SUM(B42:B52)</f>
        <v>2293028</v>
      </c>
      <c r="C41" s="246">
        <f t="shared" ref="C41:E41" si="6">SUM(C42:C52)</f>
        <v>1870220</v>
      </c>
      <c r="D41" s="246">
        <f t="shared" si="6"/>
        <v>2529022</v>
      </c>
      <c r="E41" s="246">
        <f t="shared" si="6"/>
        <v>2343817</v>
      </c>
      <c r="F41" s="277">
        <f t="shared" ref="F41:H50" si="7">C41/B41*100</f>
        <v>81.561149711211556</v>
      </c>
      <c r="G41" s="277">
        <f t="shared" si="7"/>
        <v>135.22590925131803</v>
      </c>
      <c r="H41" s="278">
        <f t="shared" si="7"/>
        <v>92.676813408503364</v>
      </c>
    </row>
    <row r="42" spans="1:8" s="3" customFormat="1" ht="16.5" customHeight="1" x14ac:dyDescent="0.2">
      <c r="A42" s="282" t="s">
        <v>56</v>
      </c>
      <c r="B42" s="401">
        <v>38000</v>
      </c>
      <c r="C42" s="252">
        <v>36250</v>
      </c>
      <c r="D42" s="252">
        <v>82580</v>
      </c>
      <c r="E42" s="252">
        <v>77050</v>
      </c>
      <c r="F42" s="280">
        <f t="shared" si="7"/>
        <v>95.39473684210526</v>
      </c>
      <c r="G42" s="280">
        <f t="shared" si="7"/>
        <v>227.80689655172415</v>
      </c>
      <c r="H42" s="281">
        <f t="shared" si="7"/>
        <v>93.303463308307101</v>
      </c>
    </row>
    <row r="43" spans="1:8" s="1" customFormat="1" ht="16.5" customHeight="1" x14ac:dyDescent="0.2">
      <c r="A43" s="282" t="s">
        <v>41</v>
      </c>
      <c r="B43" s="401">
        <v>101007</v>
      </c>
      <c r="C43" s="252">
        <v>72361</v>
      </c>
      <c r="D43" s="252">
        <v>60000</v>
      </c>
      <c r="E43" s="252">
        <v>60000</v>
      </c>
      <c r="F43" s="280">
        <f t="shared" si="7"/>
        <v>71.6395893353926</v>
      </c>
      <c r="G43" s="280">
        <f t="shared" si="7"/>
        <v>82.917593731429918</v>
      </c>
      <c r="H43" s="285" t="s">
        <v>6</v>
      </c>
    </row>
    <row r="44" spans="1:8" s="3" customFormat="1" ht="16.5" customHeight="1" x14ac:dyDescent="0.2">
      <c r="A44" s="282" t="s">
        <v>643</v>
      </c>
      <c r="B44" s="401">
        <v>416154</v>
      </c>
      <c r="C44" s="252">
        <f>528875+5495</f>
        <v>534370</v>
      </c>
      <c r="D44" s="252">
        <f>1182096+14947</f>
        <v>1197043</v>
      </c>
      <c r="E44" s="252">
        <f>1219594+24833</f>
        <v>1244427</v>
      </c>
      <c r="F44" s="280">
        <f t="shared" si="7"/>
        <v>128.40679171652803</v>
      </c>
      <c r="G44" s="280">
        <f t="shared" si="7"/>
        <v>224.01014278496172</v>
      </c>
      <c r="H44" s="281">
        <f t="shared" si="7"/>
        <v>103.95842087544057</v>
      </c>
    </row>
    <row r="45" spans="1:8" s="3" customFormat="1" ht="16.5" customHeight="1" x14ac:dyDescent="0.2">
      <c r="A45" s="282" t="s">
        <v>642</v>
      </c>
      <c r="B45" s="401">
        <v>14475</v>
      </c>
      <c r="C45" s="252">
        <v>29740</v>
      </c>
      <c r="D45" s="252">
        <v>3670</v>
      </c>
      <c r="E45" s="252">
        <v>3670</v>
      </c>
      <c r="F45" s="280">
        <f t="shared" ref="F45:F46" si="8">C45/B45*100</f>
        <v>205.45768566493953</v>
      </c>
      <c r="G45" s="280">
        <f t="shared" ref="G45" si="9">D45/C45*100</f>
        <v>12.340282447881641</v>
      </c>
      <c r="H45" s="281">
        <f t="shared" ref="H45" si="10">E45/D45*100</f>
        <v>100</v>
      </c>
    </row>
    <row r="46" spans="1:8" s="3" customFormat="1" ht="16.5" customHeight="1" x14ac:dyDescent="0.2">
      <c r="A46" s="282" t="s">
        <v>30</v>
      </c>
      <c r="B46" s="401">
        <v>424</v>
      </c>
      <c r="C46" s="252">
        <v>0</v>
      </c>
      <c r="D46" s="252">
        <v>0</v>
      </c>
      <c r="E46" s="252">
        <v>0</v>
      </c>
      <c r="F46" s="280">
        <f t="shared" si="8"/>
        <v>0</v>
      </c>
      <c r="G46" s="284" t="s">
        <v>6</v>
      </c>
      <c r="H46" s="285" t="s">
        <v>6</v>
      </c>
    </row>
    <row r="47" spans="1:8" s="3" customFormat="1" ht="16.5" customHeight="1" x14ac:dyDescent="0.2">
      <c r="A47" s="282" t="s">
        <v>31</v>
      </c>
      <c r="B47" s="401">
        <v>136646</v>
      </c>
      <c r="C47" s="252">
        <v>146309</v>
      </c>
      <c r="D47" s="252">
        <v>152588</v>
      </c>
      <c r="E47" s="252">
        <v>45588</v>
      </c>
      <c r="F47" s="280">
        <f t="shared" si="7"/>
        <v>107.07155716230258</v>
      </c>
      <c r="G47" s="280">
        <f t="shared" si="7"/>
        <v>104.29160202038152</v>
      </c>
      <c r="H47" s="281">
        <f t="shared" si="7"/>
        <v>29.876530264503103</v>
      </c>
    </row>
    <row r="48" spans="1:8" s="3" customFormat="1" ht="16.5" customHeight="1" x14ac:dyDescent="0.2">
      <c r="A48" s="282" t="s">
        <v>35</v>
      </c>
      <c r="B48" s="401">
        <v>397125</v>
      </c>
      <c r="C48" s="252">
        <v>287350</v>
      </c>
      <c r="D48" s="252">
        <v>170050</v>
      </c>
      <c r="E48" s="252">
        <v>47300</v>
      </c>
      <c r="F48" s="280">
        <f t="shared" si="7"/>
        <v>72.357570034623862</v>
      </c>
      <c r="G48" s="280">
        <f t="shared" si="7"/>
        <v>59.17870193144249</v>
      </c>
      <c r="H48" s="285" t="s">
        <v>6</v>
      </c>
    </row>
    <row r="49" spans="1:8" s="3" customFormat="1" ht="16.5" customHeight="1" x14ac:dyDescent="0.2">
      <c r="A49" s="282" t="s">
        <v>36</v>
      </c>
      <c r="B49" s="401">
        <v>560165</v>
      </c>
      <c r="C49" s="252">
        <v>536369</v>
      </c>
      <c r="D49" s="252">
        <v>406460</v>
      </c>
      <c r="E49" s="252">
        <v>134022</v>
      </c>
      <c r="F49" s="280">
        <f t="shared" si="7"/>
        <v>95.75196593860737</v>
      </c>
      <c r="G49" s="280">
        <f t="shared" si="7"/>
        <v>75.779920166900027</v>
      </c>
      <c r="H49" s="281">
        <f t="shared" si="7"/>
        <v>32.972986271711854</v>
      </c>
    </row>
    <row r="50" spans="1:8" s="3" customFormat="1" ht="16.5" customHeight="1" x14ac:dyDescent="0.2">
      <c r="A50" s="282" t="s">
        <v>38</v>
      </c>
      <c r="B50" s="401">
        <v>628932</v>
      </c>
      <c r="C50" s="252">
        <v>227371</v>
      </c>
      <c r="D50" s="252">
        <v>456531</v>
      </c>
      <c r="E50" s="252">
        <v>731660</v>
      </c>
      <c r="F50" s="280">
        <f t="shared" si="7"/>
        <v>36.151921034388458</v>
      </c>
      <c r="G50" s="280">
        <f t="shared" si="7"/>
        <v>200.78681977912751</v>
      </c>
      <c r="H50" s="281">
        <f t="shared" si="7"/>
        <v>160.26512985974665</v>
      </c>
    </row>
    <row r="51" spans="1:8" s="3" customFormat="1" ht="16.5" customHeight="1" x14ac:dyDescent="0.2">
      <c r="A51" s="282" t="s">
        <v>39</v>
      </c>
      <c r="B51" s="401">
        <v>100</v>
      </c>
      <c r="C51" s="252">
        <v>100</v>
      </c>
      <c r="D51" s="252">
        <v>100</v>
      </c>
      <c r="E51" s="252">
        <v>100</v>
      </c>
      <c r="F51" s="280">
        <f t="shared" ref="F51" si="11">C51/B51*100</f>
        <v>100</v>
      </c>
      <c r="G51" s="280">
        <f t="shared" ref="G51" si="12">D51/C51*100</f>
        <v>100</v>
      </c>
      <c r="H51" s="281">
        <f t="shared" ref="H51" si="13">E51/D51*100</f>
        <v>100</v>
      </c>
    </row>
    <row r="52" spans="1:8" s="3" customFormat="1" ht="6" customHeight="1" x14ac:dyDescent="0.2">
      <c r="A52" s="292"/>
      <c r="B52" s="406"/>
      <c r="C52" s="294"/>
      <c r="D52" s="294"/>
      <c r="E52" s="294"/>
      <c r="F52" s="287"/>
      <c r="G52" s="287"/>
      <c r="H52" s="288"/>
    </row>
    <row r="53" spans="1:8" s="9" customFormat="1" ht="16.5" customHeight="1" x14ac:dyDescent="0.2">
      <c r="A53" s="293" t="s">
        <v>53</v>
      </c>
      <c r="B53" s="399">
        <f>SUM(B54:B64)</f>
        <v>1510400</v>
      </c>
      <c r="C53" s="246">
        <f>SUM(C54:C64)</f>
        <v>2422522</v>
      </c>
      <c r="D53" s="246">
        <f>SUM(D54:D64)</f>
        <v>2331790</v>
      </c>
      <c r="E53" s="246">
        <f>SUM(E54:E64)</f>
        <v>2462280</v>
      </c>
      <c r="F53" s="277">
        <f t="shared" ref="F53:H53" si="14">C53/B53*100</f>
        <v>160.38943326271186</v>
      </c>
      <c r="G53" s="277">
        <f t="shared" si="14"/>
        <v>96.254647016621519</v>
      </c>
      <c r="H53" s="278">
        <f t="shared" si="14"/>
        <v>105.59613001170773</v>
      </c>
    </row>
    <row r="54" spans="1:8" s="9" customFormat="1" ht="16.5" customHeight="1" x14ac:dyDescent="0.2">
      <c r="A54" s="282" t="s">
        <v>56</v>
      </c>
      <c r="B54" s="401">
        <v>288</v>
      </c>
      <c r="C54" s="252">
        <v>311</v>
      </c>
      <c r="D54" s="252">
        <v>0</v>
      </c>
      <c r="E54" s="252">
        <v>0</v>
      </c>
      <c r="F54" s="280">
        <f>C54/B54*100</f>
        <v>107.98611111111111</v>
      </c>
      <c r="G54" s="280">
        <f>D54/C54*100</f>
        <v>0</v>
      </c>
      <c r="H54" s="285" t="s">
        <v>6</v>
      </c>
    </row>
    <row r="55" spans="1:8" s="9" customFormat="1" ht="16.5" customHeight="1" x14ac:dyDescent="0.2">
      <c r="A55" s="282" t="s">
        <v>643</v>
      </c>
      <c r="B55" s="401">
        <v>589851</v>
      </c>
      <c r="C55" s="252">
        <v>443400</v>
      </c>
      <c r="D55" s="252">
        <v>495000</v>
      </c>
      <c r="E55" s="252">
        <v>363000</v>
      </c>
      <c r="F55" s="280">
        <f t="shared" ref="F55:H64" si="15">C55/B55*100</f>
        <v>75.171526368523573</v>
      </c>
      <c r="G55" s="280">
        <f t="shared" si="15"/>
        <v>111.63734776725305</v>
      </c>
      <c r="H55" s="281">
        <f t="shared" si="15"/>
        <v>73.333333333333329</v>
      </c>
    </row>
    <row r="56" spans="1:8" s="9" customFormat="1" ht="16.5" customHeight="1" x14ac:dyDescent="0.2">
      <c r="A56" s="282" t="s">
        <v>642</v>
      </c>
      <c r="B56" s="401">
        <v>4407</v>
      </c>
      <c r="C56" s="252">
        <v>48134</v>
      </c>
      <c r="D56" s="252">
        <v>155007</v>
      </c>
      <c r="E56" s="252">
        <v>75662</v>
      </c>
      <c r="F56" s="280">
        <f t="shared" si="15"/>
        <v>1092.2169276151576</v>
      </c>
      <c r="G56" s="280">
        <f t="shared" si="15"/>
        <v>322.03224332072961</v>
      </c>
      <c r="H56" s="281">
        <f t="shared" si="15"/>
        <v>48.811989135974507</v>
      </c>
    </row>
    <row r="57" spans="1:8" s="9" customFormat="1" ht="16.5" customHeight="1" x14ac:dyDescent="0.2">
      <c r="A57" s="282" t="s">
        <v>30</v>
      </c>
      <c r="B57" s="401">
        <v>1700</v>
      </c>
      <c r="C57" s="252">
        <v>263800</v>
      </c>
      <c r="D57" s="252">
        <v>128630</v>
      </c>
      <c r="E57" s="252">
        <v>0</v>
      </c>
      <c r="F57" s="280">
        <f t="shared" si="15"/>
        <v>15517.64705882353</v>
      </c>
      <c r="G57" s="280">
        <f t="shared" si="15"/>
        <v>48.760424564063683</v>
      </c>
      <c r="H57" s="281">
        <f t="shared" si="15"/>
        <v>0</v>
      </c>
    </row>
    <row r="58" spans="1:8" s="9" customFormat="1" ht="16.5" customHeight="1" x14ac:dyDescent="0.2">
      <c r="A58" s="282" t="s">
        <v>31</v>
      </c>
      <c r="B58" s="401">
        <v>93952</v>
      </c>
      <c r="C58" s="252">
        <v>354000</v>
      </c>
      <c r="D58" s="252">
        <v>591000</v>
      </c>
      <c r="E58" s="252">
        <v>752500</v>
      </c>
      <c r="F58" s="280">
        <f t="shared" si="15"/>
        <v>376.78814713896458</v>
      </c>
      <c r="G58" s="280">
        <f t="shared" si="15"/>
        <v>166.94915254237287</v>
      </c>
      <c r="H58" s="281">
        <f t="shared" si="15"/>
        <v>127.32656514382403</v>
      </c>
    </row>
    <row r="59" spans="1:8" s="9" customFormat="1" ht="16.5" customHeight="1" x14ac:dyDescent="0.2">
      <c r="A59" s="282" t="s">
        <v>33</v>
      </c>
      <c r="B59" s="401">
        <v>57899</v>
      </c>
      <c r="C59" s="252">
        <v>37380</v>
      </c>
      <c r="D59" s="252">
        <v>30000</v>
      </c>
      <c r="E59" s="252">
        <v>30000</v>
      </c>
      <c r="F59" s="280">
        <f t="shared" si="15"/>
        <v>64.560700530233689</v>
      </c>
      <c r="G59" s="280">
        <f t="shared" si="15"/>
        <v>80.256821829855539</v>
      </c>
      <c r="H59" s="281">
        <f t="shared" si="15"/>
        <v>100</v>
      </c>
    </row>
    <row r="60" spans="1:8" s="9" customFormat="1" ht="16.5" customHeight="1" x14ac:dyDescent="0.2">
      <c r="A60" s="282" t="s">
        <v>35</v>
      </c>
      <c r="B60" s="401">
        <v>182774</v>
      </c>
      <c r="C60" s="252">
        <v>144422</v>
      </c>
      <c r="D60" s="252">
        <v>143600</v>
      </c>
      <c r="E60" s="252">
        <v>202118</v>
      </c>
      <c r="F60" s="280">
        <f t="shared" si="15"/>
        <v>79.01670915994616</v>
      </c>
      <c r="G60" s="280">
        <f t="shared" si="15"/>
        <v>99.430834637382119</v>
      </c>
      <c r="H60" s="281">
        <f t="shared" si="15"/>
        <v>140.7506963788301</v>
      </c>
    </row>
    <row r="61" spans="1:8" s="9" customFormat="1" ht="16.5" customHeight="1" x14ac:dyDescent="0.2">
      <c r="A61" s="282" t="s">
        <v>36</v>
      </c>
      <c r="B61" s="405">
        <v>294965</v>
      </c>
      <c r="C61" s="291">
        <v>278652</v>
      </c>
      <c r="D61" s="291">
        <v>260890</v>
      </c>
      <c r="E61" s="291">
        <v>536700</v>
      </c>
      <c r="F61" s="280">
        <f t="shared" si="15"/>
        <v>94.469513332090244</v>
      </c>
      <c r="G61" s="280">
        <f t="shared" si="15"/>
        <v>93.625741067711701</v>
      </c>
      <c r="H61" s="281">
        <f t="shared" si="15"/>
        <v>205.7188853539806</v>
      </c>
    </row>
    <row r="62" spans="1:8" s="9" customFormat="1" ht="16.5" customHeight="1" x14ac:dyDescent="0.2">
      <c r="A62" s="282" t="s">
        <v>37</v>
      </c>
      <c r="B62" s="401">
        <v>56000</v>
      </c>
      <c r="C62" s="252">
        <v>178895</v>
      </c>
      <c r="D62" s="252">
        <v>0</v>
      </c>
      <c r="E62" s="252">
        <v>0</v>
      </c>
      <c r="F62" s="280">
        <f t="shared" si="15"/>
        <v>319.45535714285717</v>
      </c>
      <c r="G62" s="280">
        <f t="shared" si="15"/>
        <v>0</v>
      </c>
      <c r="H62" s="285" t="s">
        <v>6</v>
      </c>
    </row>
    <row r="63" spans="1:8" s="9" customFormat="1" ht="16.5" customHeight="1" x14ac:dyDescent="0.2">
      <c r="A63" s="282" t="s">
        <v>38</v>
      </c>
      <c r="B63" s="401">
        <v>152537</v>
      </c>
      <c r="C63" s="252">
        <v>86800</v>
      </c>
      <c r="D63" s="252">
        <v>260200</v>
      </c>
      <c r="E63" s="252">
        <v>285000</v>
      </c>
      <c r="F63" s="280">
        <f t="shared" si="15"/>
        <v>56.904226515533942</v>
      </c>
      <c r="G63" s="280">
        <f t="shared" si="15"/>
        <v>299.76958525345623</v>
      </c>
      <c r="H63" s="281">
        <f t="shared" si="15"/>
        <v>109.53112990007688</v>
      </c>
    </row>
    <row r="64" spans="1:8" s="9" customFormat="1" ht="16.5" customHeight="1" x14ac:dyDescent="0.2">
      <c r="A64" s="282" t="s">
        <v>39</v>
      </c>
      <c r="B64" s="401">
        <v>76027</v>
      </c>
      <c r="C64" s="252">
        <v>586728</v>
      </c>
      <c r="D64" s="252">
        <v>267463</v>
      </c>
      <c r="E64" s="252">
        <v>217300</v>
      </c>
      <c r="F64" s="280">
        <f t="shared" si="15"/>
        <v>771.73635682060319</v>
      </c>
      <c r="G64" s="280">
        <f t="shared" si="15"/>
        <v>45.58551833217436</v>
      </c>
      <c r="H64" s="281">
        <f t="shared" si="15"/>
        <v>81.244882469724786</v>
      </c>
    </row>
    <row r="65" spans="1:8" s="3" customFormat="1" ht="6" customHeight="1" x14ac:dyDescent="0.2">
      <c r="A65" s="286"/>
      <c r="B65" s="401"/>
      <c r="C65" s="252"/>
      <c r="D65" s="252"/>
      <c r="E65" s="252"/>
      <c r="F65" s="287"/>
      <c r="G65" s="287"/>
      <c r="H65" s="288"/>
    </row>
    <row r="66" spans="1:8" s="3" customFormat="1" ht="29.25" customHeight="1" x14ac:dyDescent="0.2">
      <c r="A66" s="283" t="s">
        <v>645</v>
      </c>
      <c r="B66" s="402">
        <v>241751</v>
      </c>
      <c r="C66" s="264">
        <v>211130</v>
      </c>
      <c r="D66" s="264">
        <v>386118</v>
      </c>
      <c r="E66" s="264">
        <v>549142</v>
      </c>
      <c r="F66" s="277">
        <f t="shared" ref="F66:H66" si="16">C66/B66*100</f>
        <v>87.33366149467841</v>
      </c>
      <c r="G66" s="277">
        <f t="shared" si="16"/>
        <v>182.88163690617156</v>
      </c>
      <c r="H66" s="278">
        <f t="shared" si="16"/>
        <v>142.22128986475639</v>
      </c>
    </row>
    <row r="67" spans="1:8" s="10" customFormat="1" ht="6" customHeight="1" x14ac:dyDescent="0.2">
      <c r="A67" s="295"/>
      <c r="B67" s="402"/>
      <c r="C67" s="264"/>
      <c r="D67" s="264"/>
      <c r="E67" s="264"/>
      <c r="F67" s="296"/>
      <c r="G67" s="296"/>
      <c r="H67" s="297"/>
    </row>
    <row r="68" spans="1:8" s="3" customFormat="1" ht="16.5" customHeight="1" x14ac:dyDescent="0.2">
      <c r="A68" s="283" t="s">
        <v>632</v>
      </c>
      <c r="B68" s="402">
        <v>0</v>
      </c>
      <c r="C68" s="264">
        <v>250000</v>
      </c>
      <c r="D68" s="264">
        <v>450000</v>
      </c>
      <c r="E68" s="264">
        <v>800000</v>
      </c>
      <c r="F68" s="413" t="s">
        <v>6</v>
      </c>
      <c r="G68" s="277">
        <f t="shared" ref="G68:H68" si="17">D68/C68*100</f>
        <v>180</v>
      </c>
      <c r="H68" s="278">
        <f t="shared" si="17"/>
        <v>177.77777777777777</v>
      </c>
    </row>
    <row r="69" spans="1:8" s="10" customFormat="1" ht="6" customHeight="1" thickBot="1" x14ac:dyDescent="0.25">
      <c r="A69" s="295"/>
      <c r="B69" s="402"/>
      <c r="C69" s="264"/>
      <c r="D69" s="264"/>
      <c r="E69" s="264"/>
      <c r="F69" s="296"/>
      <c r="G69" s="296"/>
      <c r="H69" s="297"/>
    </row>
    <row r="70" spans="1:8" s="9" customFormat="1" ht="16.5" customHeight="1" thickBot="1" x14ac:dyDescent="0.25">
      <c r="A70" s="298" t="s">
        <v>7</v>
      </c>
      <c r="B70" s="403">
        <f>B4+B5+B12+B27+B34+B39+B41+B53+B66+B68</f>
        <v>34140380</v>
      </c>
      <c r="C70" s="269">
        <f>C4+C5+C12+C27+C34+C39+C41+C53+C66+C68</f>
        <v>33870550</v>
      </c>
      <c r="D70" s="269">
        <f>D4+D5+D12+D27+D34+D39+D41+D53+D66+D68</f>
        <v>34905834</v>
      </c>
      <c r="E70" s="269">
        <f>E4+E5+E12+E27+E34+E39+E41+E53+E66+E68</f>
        <v>35812912</v>
      </c>
      <c r="F70" s="299">
        <f t="shared" ref="F70:H70" si="18">C70/B70*100</f>
        <v>99.209645586838818</v>
      </c>
      <c r="G70" s="299">
        <f t="shared" si="18"/>
        <v>103.05659045985377</v>
      </c>
      <c r="H70" s="300">
        <f t="shared" si="18"/>
        <v>102.59864296610131</v>
      </c>
    </row>
  </sheetData>
  <mergeCells count="4">
    <mergeCell ref="A2:A3"/>
    <mergeCell ref="F2:F3"/>
    <mergeCell ref="G2:G3"/>
    <mergeCell ref="H2:H3"/>
  </mergeCells>
  <printOptions horizontalCentered="1"/>
  <pageMargins left="0.31496062992125984" right="0.31496062992125984" top="0.59055118110236227" bottom="0.39370078740157483" header="0.31496062992125984" footer="0.11811023622047245"/>
  <pageSetup paperSize="9" scale="65" firstPageNumber="3" orientation="portrait" useFirstPageNumber="1" r:id="rId1"/>
  <headerFooter>
    <oddHeader>&amp;L&amp;"Tahoma,Kurzíva"Střednědobý výhled rozpočtu kraje na léta 2023 - 2025&amp;R&amp;"Tahoma,Kurzíva"Bilance příjmů a výdajů v letech 2023 - 2025</oddHeader>
    <oddFooter>&amp;C&amp;"Tahoma,Obyčejné"&amp;P</oddFooter>
  </headerFooter>
  <rowBreaks count="1" manualBreakCount="1">
    <brk id="6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23AC2-2D03-4C09-AA7C-C8A09803F46D}">
  <sheetPr>
    <pageSetUpPr fitToPage="1"/>
  </sheetPr>
  <dimension ref="A1:M93"/>
  <sheetViews>
    <sheetView zoomScaleNormal="100" zoomScaleSheetLayoutView="100" workbookViewId="0">
      <pane ySplit="4" topLeftCell="A5" activePane="bottomLeft" state="frozen"/>
      <selection activeCell="E24" sqref="E24"/>
      <selection pane="bottomLeft" activeCell="I4" sqref="I4"/>
    </sheetView>
  </sheetViews>
  <sheetFormatPr defaultColWidth="9" defaultRowHeight="12.75" x14ac:dyDescent="0.2"/>
  <cols>
    <col min="1" max="1" width="57.42578125" style="37" customWidth="1"/>
    <col min="2" max="2" width="12.42578125" style="37" hidden="1" customWidth="1"/>
    <col min="3" max="6" width="11.28515625" style="37" customWidth="1"/>
    <col min="7" max="16384" width="9" style="37"/>
  </cols>
  <sheetData>
    <row r="1" spans="1:13" ht="15" customHeight="1" x14ac:dyDescent="0.2">
      <c r="A1" s="21" t="s">
        <v>59</v>
      </c>
    </row>
    <row r="2" spans="1:13" ht="27.75" customHeight="1" thickBot="1" x14ac:dyDescent="0.25">
      <c r="A2" s="602" t="s">
        <v>678</v>
      </c>
      <c r="B2" s="602"/>
      <c r="C2" s="602"/>
      <c r="D2" s="602"/>
      <c r="E2" s="602"/>
      <c r="F2" s="602"/>
    </row>
    <row r="3" spans="1:13" s="38" customFormat="1" ht="27.75" customHeight="1" x14ac:dyDescent="0.2">
      <c r="A3" s="603" t="s">
        <v>70</v>
      </c>
      <c r="B3" s="605" t="s">
        <v>71</v>
      </c>
      <c r="C3" s="607" t="s">
        <v>72</v>
      </c>
      <c r="D3" s="608"/>
      <c r="E3" s="608"/>
      <c r="F3" s="609"/>
    </row>
    <row r="4" spans="1:13" s="38" customFormat="1" ht="18" customHeight="1" thickBot="1" x14ac:dyDescent="0.25">
      <c r="A4" s="604"/>
      <c r="B4" s="606"/>
      <c r="C4" s="364">
        <v>2022</v>
      </c>
      <c r="D4" s="364">
        <v>2023</v>
      </c>
      <c r="E4" s="364">
        <v>2024</v>
      </c>
      <c r="F4" s="365">
        <v>2025</v>
      </c>
    </row>
    <row r="5" spans="1:13" s="38" customFormat="1" ht="15.75" customHeight="1" x14ac:dyDescent="0.2">
      <c r="A5" s="386" t="s">
        <v>73</v>
      </c>
      <c r="B5" s="387"/>
      <c r="C5" s="388">
        <f>C7+C37+C47+C45</f>
        <v>1342985</v>
      </c>
      <c r="D5" s="388">
        <f>D7+D37+D47+D45</f>
        <v>2670271</v>
      </c>
      <c r="E5" s="388">
        <f>E7+E37+E47+E45</f>
        <v>3867212</v>
      </c>
      <c r="F5" s="389">
        <f>F7+F37+F47+F45</f>
        <v>4909887</v>
      </c>
      <c r="J5" s="124"/>
      <c r="K5" s="124"/>
      <c r="L5" s="124"/>
      <c r="M5" s="124"/>
    </row>
    <row r="6" spans="1:13" s="38" customFormat="1" ht="15" customHeight="1" x14ac:dyDescent="0.2">
      <c r="A6" s="373" t="s">
        <v>74</v>
      </c>
      <c r="B6" s="374"/>
      <c r="C6" s="375"/>
      <c r="D6" s="375"/>
      <c r="E6" s="375"/>
      <c r="F6" s="376"/>
    </row>
    <row r="7" spans="1:13" s="38" customFormat="1" ht="18" customHeight="1" x14ac:dyDescent="0.2">
      <c r="A7" s="377" t="s">
        <v>242</v>
      </c>
      <c r="B7" s="374"/>
      <c r="C7" s="375">
        <f>SUM(C8:C36)</f>
        <v>628453</v>
      </c>
      <c r="D7" s="375">
        <f>SUM(D8:D36)</f>
        <v>798512</v>
      </c>
      <c r="E7" s="375">
        <f>SUM(E8:E36)</f>
        <v>2302100</v>
      </c>
      <c r="F7" s="378">
        <f>SUM(F8:F36)</f>
        <v>2321688</v>
      </c>
    </row>
    <row r="8" spans="1:13" s="38" customFormat="1" ht="15" customHeight="1" x14ac:dyDescent="0.2">
      <c r="A8" s="379" t="s">
        <v>243</v>
      </c>
      <c r="B8" s="374"/>
      <c r="C8" s="380">
        <v>171417</v>
      </c>
      <c r="D8" s="380">
        <v>171417</v>
      </c>
      <c r="E8" s="380">
        <v>171417</v>
      </c>
      <c r="F8" s="392">
        <v>171417</v>
      </c>
    </row>
    <row r="9" spans="1:13" s="38" customFormat="1" ht="25.5" customHeight="1" x14ac:dyDescent="0.2">
      <c r="A9" s="379" t="s">
        <v>244</v>
      </c>
      <c r="B9" s="374">
        <v>27355</v>
      </c>
      <c r="C9" s="380">
        <v>331493</v>
      </c>
      <c r="D9" s="380">
        <v>343095</v>
      </c>
      <c r="E9" s="380">
        <v>355103</v>
      </c>
      <c r="F9" s="381">
        <v>367532</v>
      </c>
    </row>
    <row r="10" spans="1:13" s="38" customFormat="1" ht="25.5" customHeight="1" x14ac:dyDescent="0.2">
      <c r="A10" s="379" t="s">
        <v>689</v>
      </c>
      <c r="B10" s="374" t="s">
        <v>686</v>
      </c>
      <c r="C10" s="382">
        <v>3000</v>
      </c>
      <c r="D10" s="382">
        <v>0</v>
      </c>
      <c r="E10" s="382">
        <v>0</v>
      </c>
      <c r="F10" s="383">
        <v>0</v>
      </c>
    </row>
    <row r="11" spans="1:13" s="38" customFormat="1" ht="15" customHeight="1" x14ac:dyDescent="0.2">
      <c r="A11" s="379" t="s">
        <v>688</v>
      </c>
      <c r="B11" s="374" t="s">
        <v>685</v>
      </c>
      <c r="C11" s="382">
        <v>0</v>
      </c>
      <c r="D11" s="382">
        <v>0</v>
      </c>
      <c r="E11" s="382">
        <v>30000</v>
      </c>
      <c r="F11" s="383">
        <v>10000</v>
      </c>
    </row>
    <row r="12" spans="1:13" s="38" customFormat="1" ht="26.25" customHeight="1" x14ac:dyDescent="0.2">
      <c r="A12" s="379" t="s">
        <v>691</v>
      </c>
      <c r="B12" s="374"/>
      <c r="C12" s="382">
        <v>19749</v>
      </c>
      <c r="D12" s="382">
        <v>0</v>
      </c>
      <c r="E12" s="382">
        <v>0</v>
      </c>
      <c r="F12" s="383">
        <v>0</v>
      </c>
    </row>
    <row r="13" spans="1:13" s="38" customFormat="1" ht="25.5" customHeight="1" x14ac:dyDescent="0.2">
      <c r="A13" s="379" t="s">
        <v>646</v>
      </c>
      <c r="B13" s="374"/>
      <c r="C13" s="382">
        <v>65000</v>
      </c>
      <c r="D13" s="382">
        <v>0</v>
      </c>
      <c r="E13" s="382">
        <v>0</v>
      </c>
      <c r="F13" s="383">
        <v>0</v>
      </c>
    </row>
    <row r="14" spans="1:13" s="38" customFormat="1" ht="25.5" customHeight="1" x14ac:dyDescent="0.2">
      <c r="A14" s="379" t="s">
        <v>647</v>
      </c>
      <c r="B14" s="374"/>
      <c r="C14" s="382">
        <v>37794</v>
      </c>
      <c r="D14" s="382">
        <v>0</v>
      </c>
      <c r="E14" s="382">
        <v>0</v>
      </c>
      <c r="F14" s="383">
        <v>0</v>
      </c>
    </row>
    <row r="15" spans="1:13" s="38" customFormat="1" ht="36" customHeight="1" x14ac:dyDescent="0.2">
      <c r="A15" s="410" t="s">
        <v>709</v>
      </c>
      <c r="B15" s="374"/>
      <c r="C15" s="382">
        <v>0</v>
      </c>
      <c r="D15" s="382">
        <v>0</v>
      </c>
      <c r="E15" s="382">
        <v>0</v>
      </c>
      <c r="F15" s="383">
        <v>60000</v>
      </c>
    </row>
    <row r="16" spans="1:13" s="38" customFormat="1" ht="25.5" customHeight="1" x14ac:dyDescent="0.2">
      <c r="A16" s="379" t="s">
        <v>648</v>
      </c>
      <c r="B16" s="374"/>
      <c r="C16" s="382">
        <v>0</v>
      </c>
      <c r="D16" s="382">
        <v>0</v>
      </c>
      <c r="E16" s="382">
        <v>1000000</v>
      </c>
      <c r="F16" s="383">
        <v>850000</v>
      </c>
    </row>
    <row r="17" spans="1:6" s="38" customFormat="1" ht="15" customHeight="1" x14ac:dyDescent="0.2">
      <c r="A17" s="410" t="s">
        <v>696</v>
      </c>
      <c r="B17" s="411"/>
      <c r="C17" s="382">
        <v>0</v>
      </c>
      <c r="D17" s="382">
        <v>0</v>
      </c>
      <c r="E17" s="382">
        <v>44580</v>
      </c>
      <c r="F17" s="383">
        <v>44750</v>
      </c>
    </row>
    <row r="18" spans="1:6" s="38" customFormat="1" ht="25.5" customHeight="1" x14ac:dyDescent="0.2">
      <c r="A18" s="410" t="s">
        <v>697</v>
      </c>
      <c r="B18" s="411"/>
      <c r="C18" s="382">
        <v>0</v>
      </c>
      <c r="D18" s="382">
        <v>30000</v>
      </c>
      <c r="E18" s="382">
        <v>30000</v>
      </c>
      <c r="F18" s="383">
        <v>0</v>
      </c>
    </row>
    <row r="19" spans="1:6" s="38" customFormat="1" ht="25.5" customHeight="1" x14ac:dyDescent="0.2">
      <c r="A19" s="410" t="s">
        <v>698</v>
      </c>
      <c r="B19" s="411"/>
      <c r="C19" s="382">
        <v>0</v>
      </c>
      <c r="D19" s="382">
        <v>11000</v>
      </c>
      <c r="E19" s="382">
        <v>20000</v>
      </c>
      <c r="F19" s="383">
        <v>0</v>
      </c>
    </row>
    <row r="20" spans="1:6" s="38" customFormat="1" ht="25.5" customHeight="1" x14ac:dyDescent="0.2">
      <c r="A20" s="410" t="s">
        <v>710</v>
      </c>
      <c r="B20" s="411"/>
      <c r="C20" s="382">
        <v>0</v>
      </c>
      <c r="D20" s="382">
        <v>10000</v>
      </c>
      <c r="E20" s="382">
        <v>40000</v>
      </c>
      <c r="F20" s="383">
        <v>0</v>
      </c>
    </row>
    <row r="21" spans="1:6" s="38" customFormat="1" ht="15" customHeight="1" x14ac:dyDescent="0.2">
      <c r="A21" s="410" t="s">
        <v>699</v>
      </c>
      <c r="B21" s="411"/>
      <c r="C21" s="382">
        <v>0</v>
      </c>
      <c r="D21" s="382">
        <v>30000</v>
      </c>
      <c r="E21" s="382">
        <v>0</v>
      </c>
      <c r="F21" s="383">
        <v>0</v>
      </c>
    </row>
    <row r="22" spans="1:6" s="38" customFormat="1" ht="25.5" customHeight="1" x14ac:dyDescent="0.2">
      <c r="A22" s="410" t="s">
        <v>711</v>
      </c>
      <c r="B22" s="411"/>
      <c r="C22" s="382">
        <v>0</v>
      </c>
      <c r="D22" s="382">
        <v>0</v>
      </c>
      <c r="E22" s="382">
        <v>50000</v>
      </c>
      <c r="F22" s="383">
        <v>20000</v>
      </c>
    </row>
    <row r="23" spans="1:6" s="38" customFormat="1" ht="25.5" customHeight="1" x14ac:dyDescent="0.2">
      <c r="A23" s="410" t="s">
        <v>622</v>
      </c>
      <c r="B23" s="411"/>
      <c r="C23" s="382">
        <v>0</v>
      </c>
      <c r="D23" s="382">
        <v>20000</v>
      </c>
      <c r="E23" s="382">
        <v>20000</v>
      </c>
      <c r="F23" s="383">
        <v>0</v>
      </c>
    </row>
    <row r="24" spans="1:6" s="38" customFormat="1" ht="25.5" customHeight="1" x14ac:dyDescent="0.2">
      <c r="A24" s="410" t="s">
        <v>626</v>
      </c>
      <c r="B24" s="411"/>
      <c r="C24" s="382">
        <v>0</v>
      </c>
      <c r="D24" s="382">
        <v>50000</v>
      </c>
      <c r="E24" s="382">
        <v>110000</v>
      </c>
      <c r="F24" s="383">
        <v>109022</v>
      </c>
    </row>
    <row r="25" spans="1:6" s="38" customFormat="1" ht="25.5" customHeight="1" x14ac:dyDescent="0.2">
      <c r="A25" s="410" t="s">
        <v>712</v>
      </c>
      <c r="B25" s="411"/>
      <c r="C25" s="382">
        <v>0</v>
      </c>
      <c r="D25" s="382">
        <v>10000</v>
      </c>
      <c r="E25" s="382">
        <v>35000</v>
      </c>
      <c r="F25" s="383">
        <v>0</v>
      </c>
    </row>
    <row r="26" spans="1:6" s="38" customFormat="1" ht="25.5" customHeight="1" x14ac:dyDescent="0.2">
      <c r="A26" s="410" t="s">
        <v>700</v>
      </c>
      <c r="B26" s="411"/>
      <c r="C26" s="382">
        <v>0</v>
      </c>
      <c r="D26" s="382">
        <v>10000</v>
      </c>
      <c r="E26" s="382">
        <v>25000</v>
      </c>
      <c r="F26" s="383">
        <v>0</v>
      </c>
    </row>
    <row r="27" spans="1:6" s="38" customFormat="1" ht="25.5" customHeight="1" x14ac:dyDescent="0.2">
      <c r="A27" s="410" t="s">
        <v>701</v>
      </c>
      <c r="B27" s="411"/>
      <c r="C27" s="382">
        <v>0</v>
      </c>
      <c r="D27" s="382">
        <v>18000</v>
      </c>
      <c r="E27" s="382">
        <v>12000</v>
      </c>
      <c r="F27" s="383">
        <v>0</v>
      </c>
    </row>
    <row r="28" spans="1:6" s="38" customFormat="1" ht="25.5" customHeight="1" x14ac:dyDescent="0.2">
      <c r="A28" s="410" t="s">
        <v>702</v>
      </c>
      <c r="B28" s="411"/>
      <c r="C28" s="382">
        <v>0</v>
      </c>
      <c r="D28" s="382">
        <v>10000</v>
      </c>
      <c r="E28" s="382">
        <v>15000</v>
      </c>
      <c r="F28" s="383">
        <v>0</v>
      </c>
    </row>
    <row r="29" spans="1:6" s="38" customFormat="1" ht="25.5" customHeight="1" x14ac:dyDescent="0.2">
      <c r="A29" s="410" t="s">
        <v>703</v>
      </c>
      <c r="B29" s="411"/>
      <c r="C29" s="382">
        <v>0</v>
      </c>
      <c r="D29" s="382">
        <v>0</v>
      </c>
      <c r="E29" s="382">
        <v>0</v>
      </c>
      <c r="F29" s="383">
        <v>15000</v>
      </c>
    </row>
    <row r="30" spans="1:6" s="38" customFormat="1" ht="25.5" customHeight="1" x14ac:dyDescent="0.2">
      <c r="A30" s="410" t="s">
        <v>713</v>
      </c>
      <c r="B30" s="411"/>
      <c r="C30" s="382">
        <v>0</v>
      </c>
      <c r="D30" s="382">
        <v>0</v>
      </c>
      <c r="E30" s="382">
        <v>100000</v>
      </c>
      <c r="F30" s="383">
        <v>473967</v>
      </c>
    </row>
    <row r="31" spans="1:6" s="38" customFormat="1" ht="25.5" customHeight="1" x14ac:dyDescent="0.2">
      <c r="A31" s="410" t="s">
        <v>704</v>
      </c>
      <c r="B31" s="411"/>
      <c r="C31" s="382">
        <v>0</v>
      </c>
      <c r="D31" s="382">
        <v>15000</v>
      </c>
      <c r="E31" s="382">
        <v>30000</v>
      </c>
      <c r="F31" s="383">
        <v>200000</v>
      </c>
    </row>
    <row r="32" spans="1:6" s="38" customFormat="1" ht="25.5" customHeight="1" x14ac:dyDescent="0.2">
      <c r="A32" s="410" t="s">
        <v>705</v>
      </c>
      <c r="B32" s="411"/>
      <c r="C32" s="382">
        <v>0</v>
      </c>
      <c r="D32" s="382">
        <v>10000</v>
      </c>
      <c r="E32" s="382">
        <v>40000</v>
      </c>
      <c r="F32" s="383">
        <v>0</v>
      </c>
    </row>
    <row r="33" spans="1:7" s="38" customFormat="1" ht="25.5" customHeight="1" x14ac:dyDescent="0.2">
      <c r="A33" s="410" t="s">
        <v>706</v>
      </c>
      <c r="B33" s="411"/>
      <c r="C33" s="382">
        <v>0</v>
      </c>
      <c r="D33" s="382">
        <v>10000</v>
      </c>
      <c r="E33" s="382">
        <v>34000</v>
      </c>
      <c r="F33" s="383">
        <v>0</v>
      </c>
    </row>
    <row r="34" spans="1:7" s="38" customFormat="1" ht="25.5" customHeight="1" x14ac:dyDescent="0.2">
      <c r="A34" s="410" t="s">
        <v>707</v>
      </c>
      <c r="B34" s="411"/>
      <c r="C34" s="382">
        <v>0</v>
      </c>
      <c r="D34" s="382">
        <v>10000</v>
      </c>
      <c r="E34" s="382">
        <v>40000</v>
      </c>
      <c r="F34" s="383">
        <v>0</v>
      </c>
    </row>
    <row r="35" spans="1:7" s="38" customFormat="1" ht="25.5" customHeight="1" x14ac:dyDescent="0.2">
      <c r="A35" s="410" t="s">
        <v>708</v>
      </c>
      <c r="B35" s="411"/>
      <c r="C35" s="382">
        <v>0</v>
      </c>
      <c r="D35" s="382">
        <v>20000</v>
      </c>
      <c r="E35" s="382">
        <v>80000</v>
      </c>
      <c r="F35" s="383">
        <v>0</v>
      </c>
    </row>
    <row r="36" spans="1:7" s="38" customFormat="1" ht="15" customHeight="1" x14ac:dyDescent="0.2">
      <c r="A36" s="410" t="s">
        <v>714</v>
      </c>
      <c r="B36" s="411"/>
      <c r="C36" s="382">
        <v>0</v>
      </c>
      <c r="D36" s="382">
        <v>20000</v>
      </c>
      <c r="E36" s="382">
        <v>20000</v>
      </c>
      <c r="F36" s="383">
        <v>0</v>
      </c>
    </row>
    <row r="37" spans="1:7" s="38" customFormat="1" ht="15.75" customHeight="1" x14ac:dyDescent="0.2">
      <c r="A37" s="412" t="s">
        <v>649</v>
      </c>
      <c r="B37" s="411"/>
      <c r="C37" s="384">
        <f>SUM(C38:C44)</f>
        <v>108174</v>
      </c>
      <c r="D37" s="384">
        <f>SUM(D38:D44)</f>
        <v>103494</v>
      </c>
      <c r="E37" s="384">
        <f>SUM(E38:E44)</f>
        <v>107042</v>
      </c>
      <c r="F37" s="385">
        <f>SUM(F38:F44)</f>
        <v>438579</v>
      </c>
    </row>
    <row r="38" spans="1:7" s="38" customFormat="1" ht="15" customHeight="1" x14ac:dyDescent="0.2">
      <c r="A38" s="379" t="s">
        <v>280</v>
      </c>
      <c r="B38" s="374"/>
      <c r="C38" s="382">
        <v>72046</v>
      </c>
      <c r="D38" s="382">
        <v>68254</v>
      </c>
      <c r="E38" s="382">
        <v>77749</v>
      </c>
      <c r="F38" s="383">
        <v>84566</v>
      </c>
    </row>
    <row r="39" spans="1:7" s="38" customFormat="1" ht="15" customHeight="1" x14ac:dyDescent="0.2">
      <c r="A39" s="379" t="s">
        <v>245</v>
      </c>
      <c r="B39" s="374"/>
      <c r="C39" s="382">
        <v>18766</v>
      </c>
      <c r="D39" s="382">
        <v>19479</v>
      </c>
      <c r="E39" s="382">
        <v>20161</v>
      </c>
      <c r="F39" s="383">
        <v>20867</v>
      </c>
    </row>
    <row r="40" spans="1:7" s="38" customFormat="1" ht="15" customHeight="1" x14ac:dyDescent="0.2">
      <c r="A40" s="379" t="s">
        <v>288</v>
      </c>
      <c r="B40" s="374"/>
      <c r="C40" s="382">
        <v>7362</v>
      </c>
      <c r="D40" s="382">
        <v>7761</v>
      </c>
      <c r="E40" s="382">
        <v>8032</v>
      </c>
      <c r="F40" s="383">
        <v>8313</v>
      </c>
    </row>
    <row r="41" spans="1:7" s="38" customFormat="1" ht="48.75" customHeight="1" x14ac:dyDescent="0.2">
      <c r="A41" s="379" t="s">
        <v>687</v>
      </c>
      <c r="B41" s="374"/>
      <c r="C41" s="382">
        <v>0</v>
      </c>
      <c r="D41" s="382">
        <v>0</v>
      </c>
      <c r="E41" s="382">
        <v>0</v>
      </c>
      <c r="F41" s="383">
        <v>23333</v>
      </c>
    </row>
    <row r="42" spans="1:7" s="38" customFormat="1" ht="25.5" customHeight="1" x14ac:dyDescent="0.2">
      <c r="A42" s="410" t="s">
        <v>672</v>
      </c>
      <c r="B42" s="374"/>
      <c r="C42" s="382">
        <v>0</v>
      </c>
      <c r="D42" s="382">
        <v>0</v>
      </c>
      <c r="E42" s="382">
        <v>0</v>
      </c>
      <c r="F42" s="383">
        <v>300000</v>
      </c>
      <c r="G42" s="127"/>
    </row>
    <row r="43" spans="1:7" s="38" customFormat="1" ht="25.5" customHeight="1" x14ac:dyDescent="0.2">
      <c r="A43" s="379" t="s">
        <v>690</v>
      </c>
      <c r="B43" s="374"/>
      <c r="C43" s="382">
        <v>10000</v>
      </c>
      <c r="D43" s="382">
        <v>8000</v>
      </c>
      <c r="E43" s="382">
        <v>350</v>
      </c>
      <c r="F43" s="383">
        <v>0</v>
      </c>
    </row>
    <row r="44" spans="1:7" s="38" customFormat="1" ht="15" customHeight="1" x14ac:dyDescent="0.2">
      <c r="A44" s="379" t="s">
        <v>661</v>
      </c>
      <c r="B44" s="374"/>
      <c r="C44" s="380">
        <v>0</v>
      </c>
      <c r="D44" s="380">
        <v>0</v>
      </c>
      <c r="E44" s="380">
        <v>750</v>
      </c>
      <c r="F44" s="381">
        <v>1500</v>
      </c>
      <c r="G44" s="127"/>
    </row>
    <row r="45" spans="1:7" s="38" customFormat="1" ht="15.75" customHeight="1" x14ac:dyDescent="0.2">
      <c r="A45" s="377" t="s">
        <v>650</v>
      </c>
      <c r="B45" s="374"/>
      <c r="C45" s="375">
        <f>SUM(C46)</f>
        <v>0</v>
      </c>
      <c r="D45" s="375">
        <f t="shared" ref="D45:F45" si="0">SUM(D46)</f>
        <v>0</v>
      </c>
      <c r="E45" s="375">
        <f t="shared" si="0"/>
        <v>0</v>
      </c>
      <c r="F45" s="378">
        <f t="shared" si="0"/>
        <v>100000</v>
      </c>
    </row>
    <row r="46" spans="1:7" s="38" customFormat="1" ht="36" customHeight="1" x14ac:dyDescent="0.2">
      <c r="A46" s="379" t="s">
        <v>651</v>
      </c>
      <c r="B46" s="374"/>
      <c r="C46" s="380">
        <v>0</v>
      </c>
      <c r="D46" s="380">
        <v>0</v>
      </c>
      <c r="E46" s="380">
        <v>0</v>
      </c>
      <c r="F46" s="381">
        <v>100000</v>
      </c>
    </row>
    <row r="47" spans="1:7" s="38" customFormat="1" ht="27" customHeight="1" x14ac:dyDescent="0.2">
      <c r="A47" s="377" t="s">
        <v>246</v>
      </c>
      <c r="B47" s="374"/>
      <c r="C47" s="390">
        <v>606358</v>
      </c>
      <c r="D47" s="390">
        <v>1768265</v>
      </c>
      <c r="E47" s="390">
        <v>1458070</v>
      </c>
      <c r="F47" s="391">
        <v>2049620</v>
      </c>
    </row>
    <row r="48" spans="1:7" s="38" customFormat="1" ht="29.25" customHeight="1" x14ac:dyDescent="0.2">
      <c r="A48" s="39" t="s">
        <v>75</v>
      </c>
      <c r="B48" s="40"/>
      <c r="C48" s="41">
        <f>C50+C52+C56+C60+C70+C86</f>
        <v>21905472.199999999</v>
      </c>
      <c r="D48" s="41">
        <f t="shared" ref="D48:F48" si="1">D50+D52+D56+D60+D70+D86</f>
        <v>21742271.199999999</v>
      </c>
      <c r="E48" s="41">
        <f t="shared" si="1"/>
        <v>21773290.199999999</v>
      </c>
      <c r="F48" s="125">
        <f t="shared" si="1"/>
        <v>21812619.199999999</v>
      </c>
    </row>
    <row r="49" spans="1:6" s="38" customFormat="1" ht="15" customHeight="1" x14ac:dyDescent="0.2">
      <c r="A49" s="301" t="s">
        <v>74</v>
      </c>
      <c r="B49" s="302"/>
      <c r="C49" s="303"/>
      <c r="D49" s="306"/>
      <c r="E49" s="306"/>
      <c r="F49" s="305"/>
    </row>
    <row r="50" spans="1:6" s="38" customFormat="1" ht="15.75" customHeight="1" x14ac:dyDescent="0.2">
      <c r="A50" s="304" t="s">
        <v>77</v>
      </c>
      <c r="B50" s="302"/>
      <c r="C50" s="303">
        <f t="shared" ref="C50:F50" si="2">SUM(C51)</f>
        <v>475</v>
      </c>
      <c r="D50" s="306">
        <f t="shared" si="2"/>
        <v>400</v>
      </c>
      <c r="E50" s="306">
        <f t="shared" si="2"/>
        <v>400</v>
      </c>
      <c r="F50" s="305">
        <f t="shared" si="2"/>
        <v>400</v>
      </c>
    </row>
    <row r="51" spans="1:6" s="38" customFormat="1" ht="15" customHeight="1" x14ac:dyDescent="0.2">
      <c r="A51" s="307" t="s">
        <v>76</v>
      </c>
      <c r="B51" s="302">
        <v>4001</v>
      </c>
      <c r="C51" s="308">
        <v>475</v>
      </c>
      <c r="D51" s="309">
        <v>400</v>
      </c>
      <c r="E51" s="309">
        <v>400</v>
      </c>
      <c r="F51" s="310">
        <v>400</v>
      </c>
    </row>
    <row r="52" spans="1:6" s="38" customFormat="1" ht="15.75" customHeight="1" x14ac:dyDescent="0.2">
      <c r="A52" s="304" t="s">
        <v>80</v>
      </c>
      <c r="B52" s="302"/>
      <c r="C52" s="303">
        <f>SUM(C53:C55)</f>
        <v>2444101</v>
      </c>
      <c r="D52" s="306">
        <f>SUM(D53:D55)</f>
        <v>2444101</v>
      </c>
      <c r="E52" s="306">
        <f>SUM(E53:E55)</f>
        <v>2444101</v>
      </c>
      <c r="F52" s="305">
        <f>SUM(F53:F55)</f>
        <v>2444101</v>
      </c>
    </row>
    <row r="53" spans="1:6" s="38" customFormat="1" ht="25.5" customHeight="1" x14ac:dyDescent="0.2">
      <c r="A53" s="307" t="s">
        <v>78</v>
      </c>
      <c r="B53" s="302">
        <v>13305</v>
      </c>
      <c r="C53" s="308">
        <v>2416154</v>
      </c>
      <c r="D53" s="308">
        <v>2416154</v>
      </c>
      <c r="E53" s="308">
        <v>2416154</v>
      </c>
      <c r="F53" s="310">
        <v>2416154</v>
      </c>
    </row>
    <row r="54" spans="1:6" s="38" customFormat="1" ht="25.5" customHeight="1" x14ac:dyDescent="0.2">
      <c r="A54" s="307" t="s">
        <v>652</v>
      </c>
      <c r="B54" s="302"/>
      <c r="C54" s="308">
        <v>1947</v>
      </c>
      <c r="D54" s="308">
        <v>1947</v>
      </c>
      <c r="E54" s="308">
        <v>1947</v>
      </c>
      <c r="F54" s="310">
        <v>1947</v>
      </c>
    </row>
    <row r="55" spans="1:6" s="38" customFormat="1" ht="25.5" customHeight="1" x14ac:dyDescent="0.2">
      <c r="A55" s="307" t="s">
        <v>79</v>
      </c>
      <c r="B55" s="302">
        <v>13307</v>
      </c>
      <c r="C55" s="308">
        <v>26000</v>
      </c>
      <c r="D55" s="309">
        <v>26000</v>
      </c>
      <c r="E55" s="309">
        <v>26000</v>
      </c>
      <c r="F55" s="310">
        <v>26000</v>
      </c>
    </row>
    <row r="56" spans="1:6" s="38" customFormat="1" ht="15.75" customHeight="1" x14ac:dyDescent="0.2">
      <c r="A56" s="304" t="s">
        <v>84</v>
      </c>
      <c r="B56" s="302"/>
      <c r="C56" s="303">
        <f>SUM(C57:C59)</f>
        <v>44152.2</v>
      </c>
      <c r="D56" s="303">
        <f t="shared" ref="D56:F56" si="3">SUM(D57:D59)</f>
        <v>38783.199999999997</v>
      </c>
      <c r="E56" s="303">
        <f t="shared" si="3"/>
        <v>35262.199999999997</v>
      </c>
      <c r="F56" s="305">
        <f t="shared" si="3"/>
        <v>33681.199999999997</v>
      </c>
    </row>
    <row r="57" spans="1:6" s="38" customFormat="1" ht="25.5" customHeight="1" x14ac:dyDescent="0.2">
      <c r="A57" s="307" t="s">
        <v>81</v>
      </c>
      <c r="B57" s="302">
        <v>35018</v>
      </c>
      <c r="C57" s="308">
        <v>12000</v>
      </c>
      <c r="D57" s="309">
        <v>12000</v>
      </c>
      <c r="E57" s="309">
        <v>12000</v>
      </c>
      <c r="F57" s="310">
        <v>12000</v>
      </c>
    </row>
    <row r="58" spans="1:6" s="38" customFormat="1" ht="25.5" customHeight="1" x14ac:dyDescent="0.2">
      <c r="A58" s="307" t="s">
        <v>82</v>
      </c>
      <c r="B58" s="302" t="s">
        <v>83</v>
      </c>
      <c r="C58" s="308">
        <v>11235</v>
      </c>
      <c r="D58" s="309">
        <v>5866</v>
      </c>
      <c r="E58" s="309">
        <v>2345</v>
      </c>
      <c r="F58" s="310">
        <v>764</v>
      </c>
    </row>
    <row r="59" spans="1:6" s="38" customFormat="1" ht="36" customHeight="1" x14ac:dyDescent="0.2">
      <c r="A59" s="369" t="s">
        <v>682</v>
      </c>
      <c r="B59" s="370" t="s">
        <v>683</v>
      </c>
      <c r="C59" s="371">
        <v>20917.2</v>
      </c>
      <c r="D59" s="371">
        <v>20917.2</v>
      </c>
      <c r="E59" s="371">
        <v>20917.2</v>
      </c>
      <c r="F59" s="372">
        <v>20917.2</v>
      </c>
    </row>
    <row r="60" spans="1:6" s="38" customFormat="1" ht="15.75" customHeight="1" x14ac:dyDescent="0.2">
      <c r="A60" s="311" t="s">
        <v>679</v>
      </c>
      <c r="B60" s="312"/>
      <c r="C60" s="303">
        <f>SUM(C61:C69)</f>
        <v>19237367</v>
      </c>
      <c r="D60" s="306">
        <f>SUM(D61:D69)</f>
        <v>19240367</v>
      </c>
      <c r="E60" s="306">
        <f>SUM(E61:E69)</f>
        <v>19255367</v>
      </c>
      <c r="F60" s="305">
        <f>SUM(F61:F69)</f>
        <v>19280367</v>
      </c>
    </row>
    <row r="61" spans="1:6" s="38" customFormat="1" ht="15" customHeight="1" x14ac:dyDescent="0.2">
      <c r="A61" s="307" t="s">
        <v>85</v>
      </c>
      <c r="B61" s="302">
        <v>33155</v>
      </c>
      <c r="C61" s="308">
        <v>1217617</v>
      </c>
      <c r="D61" s="308">
        <v>1217617</v>
      </c>
      <c r="E61" s="308">
        <v>1217617</v>
      </c>
      <c r="F61" s="310">
        <v>1217617</v>
      </c>
    </row>
    <row r="62" spans="1:6" s="38" customFormat="1" ht="15" customHeight="1" x14ac:dyDescent="0.2">
      <c r="A62" s="307" t="s">
        <v>284</v>
      </c>
      <c r="B62" s="302">
        <v>33063</v>
      </c>
      <c r="C62" s="308">
        <v>2000</v>
      </c>
      <c r="D62" s="308">
        <v>0</v>
      </c>
      <c r="E62" s="309">
        <v>0</v>
      </c>
      <c r="F62" s="310">
        <v>0</v>
      </c>
    </row>
    <row r="63" spans="1:6" s="38" customFormat="1" ht="15" customHeight="1" x14ac:dyDescent="0.2">
      <c r="A63" s="307" t="s">
        <v>680</v>
      </c>
      <c r="B63" s="302"/>
      <c r="C63" s="308">
        <v>0</v>
      </c>
      <c r="D63" s="308">
        <v>5000</v>
      </c>
      <c r="E63" s="309">
        <v>20000</v>
      </c>
      <c r="F63" s="310">
        <v>45000</v>
      </c>
    </row>
    <row r="64" spans="1:6" s="38" customFormat="1" ht="15" customHeight="1" x14ac:dyDescent="0.2">
      <c r="A64" s="307" t="s">
        <v>86</v>
      </c>
      <c r="B64" s="302">
        <v>33122</v>
      </c>
      <c r="C64" s="308">
        <v>400</v>
      </c>
      <c r="D64" s="309">
        <v>400</v>
      </c>
      <c r="E64" s="309">
        <v>400</v>
      </c>
      <c r="F64" s="310">
        <v>400</v>
      </c>
    </row>
    <row r="65" spans="1:6" s="38" customFormat="1" ht="15" customHeight="1" x14ac:dyDescent="0.2">
      <c r="A65" s="307" t="s">
        <v>87</v>
      </c>
      <c r="B65" s="302">
        <v>33160</v>
      </c>
      <c r="C65" s="308">
        <v>150</v>
      </c>
      <c r="D65" s="309">
        <v>150</v>
      </c>
      <c r="E65" s="309">
        <v>150</v>
      </c>
      <c r="F65" s="310">
        <v>150</v>
      </c>
    </row>
    <row r="66" spans="1:6" s="38" customFormat="1" ht="15" customHeight="1" x14ac:dyDescent="0.2">
      <c r="A66" s="307" t="s">
        <v>88</v>
      </c>
      <c r="B66" s="302">
        <v>33353</v>
      </c>
      <c r="C66" s="308">
        <v>18011780</v>
      </c>
      <c r="D66" s="308">
        <v>18011780</v>
      </c>
      <c r="E66" s="308">
        <v>18011780</v>
      </c>
      <c r="F66" s="310">
        <v>18011780</v>
      </c>
    </row>
    <row r="67" spans="1:6" s="38" customFormat="1" ht="15" customHeight="1" x14ac:dyDescent="0.2">
      <c r="A67" s="307" t="s">
        <v>89</v>
      </c>
      <c r="B67" s="302">
        <v>33354</v>
      </c>
      <c r="C67" s="308">
        <v>3500</v>
      </c>
      <c r="D67" s="309">
        <v>3500</v>
      </c>
      <c r="E67" s="309">
        <v>3500</v>
      </c>
      <c r="F67" s="310">
        <v>3500</v>
      </c>
    </row>
    <row r="68" spans="1:6" s="38" customFormat="1" ht="15" customHeight="1" x14ac:dyDescent="0.2">
      <c r="A68" s="307" t="s">
        <v>90</v>
      </c>
      <c r="B68" s="302">
        <v>33166</v>
      </c>
      <c r="C68" s="308">
        <v>1800</v>
      </c>
      <c r="D68" s="309">
        <v>1800</v>
      </c>
      <c r="E68" s="309">
        <v>1800</v>
      </c>
      <c r="F68" s="310">
        <v>1800</v>
      </c>
    </row>
    <row r="69" spans="1:6" s="38" customFormat="1" ht="15" customHeight="1" x14ac:dyDescent="0.2">
      <c r="A69" s="307" t="s">
        <v>91</v>
      </c>
      <c r="B69" s="302">
        <v>33192</v>
      </c>
      <c r="C69" s="308">
        <v>120</v>
      </c>
      <c r="D69" s="309">
        <v>120</v>
      </c>
      <c r="E69" s="309">
        <v>120</v>
      </c>
      <c r="F69" s="310">
        <v>120</v>
      </c>
    </row>
    <row r="70" spans="1:6" s="38" customFormat="1" ht="15.75" customHeight="1" x14ac:dyDescent="0.2">
      <c r="A70" s="304" t="s">
        <v>97</v>
      </c>
      <c r="B70" s="302"/>
      <c r="C70" s="303">
        <f>SUM(C71:C85)</f>
        <v>13190</v>
      </c>
      <c r="D70" s="303">
        <f>SUM(D71:D85)</f>
        <v>13620</v>
      </c>
      <c r="E70" s="306">
        <f>SUM(E71:E85)</f>
        <v>14070</v>
      </c>
      <c r="F70" s="305">
        <f>SUM(F71:F85)</f>
        <v>14070</v>
      </c>
    </row>
    <row r="71" spans="1:6" s="38" customFormat="1" ht="15" customHeight="1" x14ac:dyDescent="0.2">
      <c r="A71" s="313" t="s">
        <v>92</v>
      </c>
      <c r="B71" s="312" t="s">
        <v>684</v>
      </c>
      <c r="C71" s="314">
        <f>1020+320</f>
        <v>1340</v>
      </c>
      <c r="D71" s="315">
        <f>1050+320</f>
        <v>1370</v>
      </c>
      <c r="E71" s="315">
        <f>1050+320</f>
        <v>1370</v>
      </c>
      <c r="F71" s="316">
        <f>1050+320</f>
        <v>1370</v>
      </c>
    </row>
    <row r="72" spans="1:6" s="38" customFormat="1" ht="15" customHeight="1" x14ac:dyDescent="0.2">
      <c r="A72" s="307" t="s">
        <v>247</v>
      </c>
      <c r="B72" s="302">
        <v>34013</v>
      </c>
      <c r="C72" s="314">
        <f>300+100</f>
        <v>400</v>
      </c>
      <c r="D72" s="315">
        <f>500+200</f>
        <v>700</v>
      </c>
      <c r="E72" s="315">
        <f>1000+200</f>
        <v>1200</v>
      </c>
      <c r="F72" s="316">
        <v>1200</v>
      </c>
    </row>
    <row r="73" spans="1:6" s="38" customFormat="1" ht="15" customHeight="1" x14ac:dyDescent="0.2">
      <c r="A73" s="313" t="s">
        <v>653</v>
      </c>
      <c r="B73" s="312">
        <v>34021</v>
      </c>
      <c r="C73" s="314">
        <v>200</v>
      </c>
      <c r="D73" s="315">
        <v>350</v>
      </c>
      <c r="E73" s="315">
        <v>300</v>
      </c>
      <c r="F73" s="316">
        <v>300</v>
      </c>
    </row>
    <row r="74" spans="1:6" s="38" customFormat="1" ht="15" customHeight="1" x14ac:dyDescent="0.2">
      <c r="A74" s="313" t="s">
        <v>654</v>
      </c>
      <c r="B74" s="312">
        <v>34026</v>
      </c>
      <c r="C74" s="314">
        <v>200</v>
      </c>
      <c r="D74" s="315">
        <v>200</v>
      </c>
      <c r="E74" s="315">
        <v>100</v>
      </c>
      <c r="F74" s="316">
        <v>100</v>
      </c>
    </row>
    <row r="75" spans="1:6" s="38" customFormat="1" ht="25.5" customHeight="1" x14ac:dyDescent="0.2">
      <c r="A75" s="313" t="s">
        <v>655</v>
      </c>
      <c r="B75" s="312">
        <v>34031</v>
      </c>
      <c r="C75" s="314">
        <v>400</v>
      </c>
      <c r="D75" s="315">
        <v>400</v>
      </c>
      <c r="E75" s="315">
        <v>400</v>
      </c>
      <c r="F75" s="316">
        <v>400</v>
      </c>
    </row>
    <row r="76" spans="1:6" s="38" customFormat="1" ht="25.5" customHeight="1" x14ac:dyDescent="0.2">
      <c r="A76" s="313" t="s">
        <v>656</v>
      </c>
      <c r="B76" s="312">
        <v>34054</v>
      </c>
      <c r="C76" s="314">
        <v>800</v>
      </c>
      <c r="D76" s="315">
        <f>500+300</f>
        <v>800</v>
      </c>
      <c r="E76" s="315">
        <f>500+400</f>
        <v>900</v>
      </c>
      <c r="F76" s="316">
        <v>900</v>
      </c>
    </row>
    <row r="77" spans="1:6" s="38" customFormat="1" ht="15" customHeight="1" x14ac:dyDescent="0.2">
      <c r="A77" s="317" t="s">
        <v>657</v>
      </c>
      <c r="B77" s="302">
        <v>34503</v>
      </c>
      <c r="C77" s="314">
        <v>300</v>
      </c>
      <c r="D77" s="315">
        <v>200</v>
      </c>
      <c r="E77" s="315">
        <v>200</v>
      </c>
      <c r="F77" s="316">
        <v>200</v>
      </c>
    </row>
    <row r="78" spans="1:6" s="38" customFormat="1" ht="15" customHeight="1" x14ac:dyDescent="0.2">
      <c r="A78" s="307" t="s">
        <v>658</v>
      </c>
      <c r="B78" s="312">
        <v>34017</v>
      </c>
      <c r="C78" s="314">
        <f>100+100+150</f>
        <v>350</v>
      </c>
      <c r="D78" s="315">
        <f>100+300</f>
        <v>400</v>
      </c>
      <c r="E78" s="315">
        <f>100+300</f>
        <v>400</v>
      </c>
      <c r="F78" s="316">
        <v>400</v>
      </c>
    </row>
    <row r="79" spans="1:6" s="38" customFormat="1" ht="15" customHeight="1" x14ac:dyDescent="0.2">
      <c r="A79" s="307" t="s">
        <v>659</v>
      </c>
      <c r="B79" s="302">
        <v>34502</v>
      </c>
      <c r="C79" s="314">
        <v>1700</v>
      </c>
      <c r="D79" s="315">
        <v>1700</v>
      </c>
      <c r="E79" s="315">
        <v>1700</v>
      </c>
      <c r="F79" s="316">
        <v>1700</v>
      </c>
    </row>
    <row r="80" spans="1:6" s="38" customFormat="1" ht="15" customHeight="1" x14ac:dyDescent="0.2">
      <c r="A80" s="317" t="s">
        <v>657</v>
      </c>
      <c r="B80" s="302">
        <v>34503</v>
      </c>
      <c r="C80" s="314">
        <v>200</v>
      </c>
      <c r="D80" s="315">
        <v>200</v>
      </c>
      <c r="E80" s="315">
        <v>200</v>
      </c>
      <c r="F80" s="316">
        <v>200</v>
      </c>
    </row>
    <row r="81" spans="1:7" s="38" customFormat="1" ht="25.5" customHeight="1" x14ac:dyDescent="0.2">
      <c r="A81" s="307" t="s">
        <v>660</v>
      </c>
      <c r="B81" s="302">
        <v>34949</v>
      </c>
      <c r="C81" s="314">
        <f>300+200</f>
        <v>500</v>
      </c>
      <c r="D81" s="315">
        <f>300+200</f>
        <v>500</v>
      </c>
      <c r="E81" s="315">
        <f>300+200</f>
        <v>500</v>
      </c>
      <c r="F81" s="316">
        <v>500</v>
      </c>
    </row>
    <row r="82" spans="1:7" s="38" customFormat="1" ht="15" customHeight="1" x14ac:dyDescent="0.2">
      <c r="A82" s="307" t="s">
        <v>93</v>
      </c>
      <c r="B82" s="302" t="s">
        <v>94</v>
      </c>
      <c r="C82" s="314">
        <v>200</v>
      </c>
      <c r="D82" s="315">
        <v>200</v>
      </c>
      <c r="E82" s="315">
        <v>200</v>
      </c>
      <c r="F82" s="316">
        <v>200</v>
      </c>
    </row>
    <row r="83" spans="1:7" s="38" customFormat="1" ht="15" customHeight="1" x14ac:dyDescent="0.2">
      <c r="A83" s="307" t="s">
        <v>95</v>
      </c>
      <c r="B83" s="302">
        <v>34090</v>
      </c>
      <c r="C83" s="314">
        <f>400+200</f>
        <v>600</v>
      </c>
      <c r="D83" s="315">
        <f>400+200</f>
        <v>600</v>
      </c>
      <c r="E83" s="315">
        <f>400+200</f>
        <v>600</v>
      </c>
      <c r="F83" s="316">
        <v>600</v>
      </c>
    </row>
    <row r="84" spans="1:7" s="38" customFormat="1" ht="25.5" customHeight="1" x14ac:dyDescent="0.2">
      <c r="A84" s="307" t="s">
        <v>96</v>
      </c>
      <c r="B84" s="302">
        <v>34352</v>
      </c>
      <c r="C84" s="314">
        <v>5000</v>
      </c>
      <c r="D84" s="315">
        <v>5000</v>
      </c>
      <c r="E84" s="315">
        <v>5000</v>
      </c>
      <c r="F84" s="316">
        <v>5000</v>
      </c>
    </row>
    <row r="85" spans="1:7" s="38" customFormat="1" ht="15" customHeight="1" x14ac:dyDescent="0.2">
      <c r="A85" s="307" t="s">
        <v>248</v>
      </c>
      <c r="B85" s="302">
        <v>34341</v>
      </c>
      <c r="C85" s="314">
        <v>1000</v>
      </c>
      <c r="D85" s="315">
        <v>1000</v>
      </c>
      <c r="E85" s="315">
        <v>1000</v>
      </c>
      <c r="F85" s="316">
        <v>1000</v>
      </c>
    </row>
    <row r="86" spans="1:7" s="38" customFormat="1" ht="15.75" customHeight="1" x14ac:dyDescent="0.2">
      <c r="A86" s="304" t="s">
        <v>285</v>
      </c>
      <c r="B86" s="302"/>
      <c r="C86" s="303">
        <f>SUM(C87:C89)</f>
        <v>166187</v>
      </c>
      <c r="D86" s="303">
        <f t="shared" ref="D86:F86" si="4">SUM(D87:D89)</f>
        <v>5000</v>
      </c>
      <c r="E86" s="303">
        <f t="shared" si="4"/>
        <v>24090</v>
      </c>
      <c r="F86" s="305">
        <f t="shared" si="4"/>
        <v>40000</v>
      </c>
    </row>
    <row r="87" spans="1:7" s="38" customFormat="1" ht="25.5" customHeight="1" x14ac:dyDescent="0.2">
      <c r="A87" s="318" t="s">
        <v>286</v>
      </c>
      <c r="B87" s="319"/>
      <c r="C87" s="320">
        <v>108187</v>
      </c>
      <c r="D87" s="321">
        <v>0</v>
      </c>
      <c r="E87" s="321">
        <v>4090</v>
      </c>
      <c r="F87" s="322">
        <v>0</v>
      </c>
    </row>
    <row r="88" spans="1:7" s="38" customFormat="1" ht="25.5" customHeight="1" x14ac:dyDescent="0.2">
      <c r="A88" s="318" t="s">
        <v>287</v>
      </c>
      <c r="B88" s="302"/>
      <c r="C88" s="308">
        <v>58000</v>
      </c>
      <c r="D88" s="309">
        <v>0</v>
      </c>
      <c r="E88" s="309">
        <v>0</v>
      </c>
      <c r="F88" s="310">
        <v>0</v>
      </c>
    </row>
    <row r="89" spans="1:7" s="38" customFormat="1" ht="15" customHeight="1" x14ac:dyDescent="0.2">
      <c r="A89" s="318" t="s">
        <v>681</v>
      </c>
      <c r="B89" s="319"/>
      <c r="C89" s="320">
        <v>0</v>
      </c>
      <c r="D89" s="321">
        <v>5000</v>
      </c>
      <c r="E89" s="321">
        <v>20000</v>
      </c>
      <c r="F89" s="322">
        <v>40000</v>
      </c>
    </row>
    <row r="90" spans="1:7" s="38" customFormat="1" ht="6" customHeight="1" x14ac:dyDescent="0.2">
      <c r="A90" s="323"/>
      <c r="B90" s="319"/>
      <c r="C90" s="320"/>
      <c r="D90" s="321"/>
      <c r="E90" s="321"/>
      <c r="F90" s="322"/>
    </row>
    <row r="91" spans="1:7" s="38" customFormat="1" ht="29.25" customHeight="1" x14ac:dyDescent="0.2">
      <c r="A91" s="39" t="s">
        <v>249</v>
      </c>
      <c r="B91" s="40"/>
      <c r="C91" s="41">
        <v>241751</v>
      </c>
      <c r="D91" s="324">
        <v>211130</v>
      </c>
      <c r="E91" s="325">
        <v>386118</v>
      </c>
      <c r="F91" s="125">
        <v>549142</v>
      </c>
      <c r="G91" s="127"/>
    </row>
    <row r="92" spans="1:7" s="38" customFormat="1" ht="6" customHeight="1" x14ac:dyDescent="0.2">
      <c r="A92" s="326"/>
      <c r="B92" s="319"/>
      <c r="C92" s="327"/>
      <c r="D92" s="328"/>
      <c r="E92" s="328"/>
      <c r="F92" s="329"/>
    </row>
    <row r="93" spans="1:7" s="38" customFormat="1" ht="16.5" customHeight="1" thickBot="1" x14ac:dyDescent="0.25">
      <c r="A93" s="42" t="s">
        <v>98</v>
      </c>
      <c r="B93" s="43"/>
      <c r="C93" s="44">
        <f>C5+C48+C91</f>
        <v>23490208.199999999</v>
      </c>
      <c r="D93" s="330">
        <f>D5+D48+D91</f>
        <v>24623672.199999999</v>
      </c>
      <c r="E93" s="330">
        <f>E5+E48+E91</f>
        <v>26026620.199999999</v>
      </c>
      <c r="F93" s="45">
        <f>F5+F48+F91</f>
        <v>27271648.199999999</v>
      </c>
    </row>
  </sheetData>
  <mergeCells count="4">
    <mergeCell ref="A2:F2"/>
    <mergeCell ref="A3:A4"/>
    <mergeCell ref="B3:B4"/>
    <mergeCell ref="C3:F3"/>
  </mergeCells>
  <printOptions horizontalCentered="1"/>
  <pageMargins left="0.39370078740157483" right="0.39370078740157483" top="0.59055118110236227" bottom="0.39370078740157483" header="0.31496062992125984" footer="0.11811023622047245"/>
  <pageSetup paperSize="9" scale="94" firstPageNumber="4" fitToHeight="0" orientation="portrait" useFirstPageNumber="1" r:id="rId1"/>
  <headerFooter>
    <oddHeader>&amp;L&amp;"Tahoma,Kurzíva"&amp;9Střednědobý výhled rozpočtu kraje na léta 2023 - 2025&amp;R&amp;"Tahoma,Kurzíva"&amp;9Přehled očekávaných účelových dotací v letech 2023 - 2025</oddHeader>
    <oddFooter>&amp;C&amp;"Tahoma,Obyčejné"&amp;P</oddFooter>
  </headerFooter>
  <rowBreaks count="2" manualBreakCount="2">
    <brk id="35" max="16383" man="1"/>
    <brk id="7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5FA31-627F-43AB-B180-D3DFE5E4B39C}">
  <sheetPr>
    <pageSetUpPr fitToPage="1"/>
  </sheetPr>
  <dimension ref="A1:XEY66"/>
  <sheetViews>
    <sheetView zoomScaleNormal="100" zoomScaleSheetLayoutView="100" workbookViewId="0">
      <pane ySplit="5" topLeftCell="A6" activePane="bottomLeft" state="frozen"/>
      <selection activeCell="E24" sqref="E24"/>
      <selection pane="bottomLeft" activeCell="K4" sqref="K4"/>
    </sheetView>
  </sheetViews>
  <sheetFormatPr defaultRowHeight="12.75" x14ac:dyDescent="0.2"/>
  <cols>
    <col min="1" max="1" width="42.7109375" style="432" customWidth="1"/>
    <col min="2" max="2" width="5.7109375" style="432" hidden="1" customWidth="1"/>
    <col min="3" max="7" width="10.7109375" style="432" customWidth="1"/>
    <col min="8" max="8" width="44.7109375" style="432" customWidth="1"/>
    <col min="9" max="243" width="9.140625" style="432"/>
    <col min="244" max="244" width="5.5703125" style="432" customWidth="1"/>
    <col min="245" max="245" width="32" style="432" customWidth="1"/>
    <col min="246" max="247" width="9.85546875" style="432" customWidth="1"/>
    <col min="248" max="249" width="9.42578125" style="432" customWidth="1"/>
    <col min="250" max="250" width="11.140625" style="432" customWidth="1"/>
    <col min="251" max="253" width="8.5703125" style="432" customWidth="1"/>
    <col min="254" max="254" width="32.140625" style="432" customWidth="1"/>
    <col min="255" max="255" width="8" style="432" hidden="1" customWidth="1"/>
    <col min="256" max="499" width="9.140625" style="432"/>
    <col min="500" max="500" width="5.5703125" style="432" customWidth="1"/>
    <col min="501" max="501" width="32" style="432" customWidth="1"/>
    <col min="502" max="503" width="9.85546875" style="432" customWidth="1"/>
    <col min="504" max="505" width="9.42578125" style="432" customWidth="1"/>
    <col min="506" max="506" width="11.140625" style="432" customWidth="1"/>
    <col min="507" max="509" width="8.5703125" style="432" customWidth="1"/>
    <col min="510" max="510" width="32.140625" style="432" customWidth="1"/>
    <col min="511" max="511" width="8" style="432" hidden="1" customWidth="1"/>
    <col min="512" max="755" width="9.140625" style="432"/>
    <col min="756" max="756" width="5.5703125" style="432" customWidth="1"/>
    <col min="757" max="757" width="32" style="432" customWidth="1"/>
    <col min="758" max="759" width="9.85546875" style="432" customWidth="1"/>
    <col min="760" max="761" width="9.42578125" style="432" customWidth="1"/>
    <col min="762" max="762" width="11.140625" style="432" customWidth="1"/>
    <col min="763" max="765" width="8.5703125" style="432" customWidth="1"/>
    <col min="766" max="766" width="32.140625" style="432" customWidth="1"/>
    <col min="767" max="767" width="8" style="432" hidden="1" customWidth="1"/>
    <col min="768" max="1011" width="9.140625" style="432"/>
    <col min="1012" max="1012" width="5.5703125" style="432" customWidth="1"/>
    <col min="1013" max="1013" width="32" style="432" customWidth="1"/>
    <col min="1014" max="1015" width="9.85546875" style="432" customWidth="1"/>
    <col min="1016" max="1017" width="9.42578125" style="432" customWidth="1"/>
    <col min="1018" max="1018" width="11.140625" style="432" customWidth="1"/>
    <col min="1019" max="1021" width="8.5703125" style="432" customWidth="1"/>
    <col min="1022" max="1022" width="32.140625" style="432" customWidth="1"/>
    <col min="1023" max="1023" width="8" style="432" hidden="1" customWidth="1"/>
    <col min="1024" max="1267" width="9.140625" style="432"/>
    <col min="1268" max="1268" width="5.5703125" style="432" customWidth="1"/>
    <col min="1269" max="1269" width="32" style="432" customWidth="1"/>
    <col min="1270" max="1271" width="9.85546875" style="432" customWidth="1"/>
    <col min="1272" max="1273" width="9.42578125" style="432" customWidth="1"/>
    <col min="1274" max="1274" width="11.140625" style="432" customWidth="1"/>
    <col min="1275" max="1277" width="8.5703125" style="432" customWidth="1"/>
    <col min="1278" max="1278" width="32.140625" style="432" customWidth="1"/>
    <col min="1279" max="1279" width="8" style="432" hidden="1" customWidth="1"/>
    <col min="1280" max="1523" width="9.140625" style="432"/>
    <col min="1524" max="1524" width="5.5703125" style="432" customWidth="1"/>
    <col min="1525" max="1525" width="32" style="432" customWidth="1"/>
    <col min="1526" max="1527" width="9.85546875" style="432" customWidth="1"/>
    <col min="1528" max="1529" width="9.42578125" style="432" customWidth="1"/>
    <col min="1530" max="1530" width="11.140625" style="432" customWidth="1"/>
    <col min="1531" max="1533" width="8.5703125" style="432" customWidth="1"/>
    <col min="1534" max="1534" width="32.140625" style="432" customWidth="1"/>
    <col min="1535" max="1535" width="8" style="432" hidden="1" customWidth="1"/>
    <col min="1536" max="1779" width="9.140625" style="432"/>
    <col min="1780" max="1780" width="5.5703125" style="432" customWidth="1"/>
    <col min="1781" max="1781" width="32" style="432" customWidth="1"/>
    <col min="1782" max="1783" width="9.85546875" style="432" customWidth="1"/>
    <col min="1784" max="1785" width="9.42578125" style="432" customWidth="1"/>
    <col min="1786" max="1786" width="11.140625" style="432" customWidth="1"/>
    <col min="1787" max="1789" width="8.5703125" style="432" customWidth="1"/>
    <col min="1790" max="1790" width="32.140625" style="432" customWidth="1"/>
    <col min="1791" max="1791" width="8" style="432" hidden="1" customWidth="1"/>
    <col min="1792" max="2035" width="9.140625" style="432"/>
    <col min="2036" max="2036" width="5.5703125" style="432" customWidth="1"/>
    <col min="2037" max="2037" width="32" style="432" customWidth="1"/>
    <col min="2038" max="2039" width="9.85546875" style="432" customWidth="1"/>
    <col min="2040" max="2041" width="9.42578125" style="432" customWidth="1"/>
    <col min="2042" max="2042" width="11.140625" style="432" customWidth="1"/>
    <col min="2043" max="2045" width="8.5703125" style="432" customWidth="1"/>
    <col min="2046" max="2046" width="32.140625" style="432" customWidth="1"/>
    <col min="2047" max="2047" width="8" style="432" hidden="1" customWidth="1"/>
    <col min="2048" max="2291" width="9.140625" style="432"/>
    <col min="2292" max="2292" width="5.5703125" style="432" customWidth="1"/>
    <col min="2293" max="2293" width="32" style="432" customWidth="1"/>
    <col min="2294" max="2295" width="9.85546875" style="432" customWidth="1"/>
    <col min="2296" max="2297" width="9.42578125" style="432" customWidth="1"/>
    <col min="2298" max="2298" width="11.140625" style="432" customWidth="1"/>
    <col min="2299" max="2301" width="8.5703125" style="432" customWidth="1"/>
    <col min="2302" max="2302" width="32.140625" style="432" customWidth="1"/>
    <col min="2303" max="2303" width="8" style="432" hidden="1" customWidth="1"/>
    <col min="2304" max="2547" width="9.140625" style="432"/>
    <col min="2548" max="2548" width="5.5703125" style="432" customWidth="1"/>
    <col min="2549" max="2549" width="32" style="432" customWidth="1"/>
    <col min="2550" max="2551" width="9.85546875" style="432" customWidth="1"/>
    <col min="2552" max="2553" width="9.42578125" style="432" customWidth="1"/>
    <col min="2554" max="2554" width="11.140625" style="432" customWidth="1"/>
    <col min="2555" max="2557" width="8.5703125" style="432" customWidth="1"/>
    <col min="2558" max="2558" width="32.140625" style="432" customWidth="1"/>
    <col min="2559" max="2559" width="8" style="432" hidden="1" customWidth="1"/>
    <col min="2560" max="2803" width="9.140625" style="432"/>
    <col min="2804" max="2804" width="5.5703125" style="432" customWidth="1"/>
    <col min="2805" max="2805" width="32" style="432" customWidth="1"/>
    <col min="2806" max="2807" width="9.85546875" style="432" customWidth="1"/>
    <col min="2808" max="2809" width="9.42578125" style="432" customWidth="1"/>
    <col min="2810" max="2810" width="11.140625" style="432" customWidth="1"/>
    <col min="2811" max="2813" width="8.5703125" style="432" customWidth="1"/>
    <col min="2814" max="2814" width="32.140625" style="432" customWidth="1"/>
    <col min="2815" max="2815" width="8" style="432" hidden="1" customWidth="1"/>
    <col min="2816" max="3059" width="9.140625" style="432"/>
    <col min="3060" max="3060" width="5.5703125" style="432" customWidth="1"/>
    <col min="3061" max="3061" width="32" style="432" customWidth="1"/>
    <col min="3062" max="3063" width="9.85546875" style="432" customWidth="1"/>
    <col min="3064" max="3065" width="9.42578125" style="432" customWidth="1"/>
    <col min="3066" max="3066" width="11.140625" style="432" customWidth="1"/>
    <col min="3067" max="3069" width="8.5703125" style="432" customWidth="1"/>
    <col min="3070" max="3070" width="32.140625" style="432" customWidth="1"/>
    <col min="3071" max="3071" width="8" style="432" hidden="1" customWidth="1"/>
    <col min="3072" max="3315" width="9.140625" style="432"/>
    <col min="3316" max="3316" width="5.5703125" style="432" customWidth="1"/>
    <col min="3317" max="3317" width="32" style="432" customWidth="1"/>
    <col min="3318" max="3319" width="9.85546875" style="432" customWidth="1"/>
    <col min="3320" max="3321" width="9.42578125" style="432" customWidth="1"/>
    <col min="3322" max="3322" width="11.140625" style="432" customWidth="1"/>
    <col min="3323" max="3325" width="8.5703125" style="432" customWidth="1"/>
    <col min="3326" max="3326" width="32.140625" style="432" customWidth="1"/>
    <col min="3327" max="3327" width="8" style="432" hidden="1" customWidth="1"/>
    <col min="3328" max="3571" width="9.140625" style="432"/>
    <col min="3572" max="3572" width="5.5703125" style="432" customWidth="1"/>
    <col min="3573" max="3573" width="32" style="432" customWidth="1"/>
    <col min="3574" max="3575" width="9.85546875" style="432" customWidth="1"/>
    <col min="3576" max="3577" width="9.42578125" style="432" customWidth="1"/>
    <col min="3578" max="3578" width="11.140625" style="432" customWidth="1"/>
    <col min="3579" max="3581" width="8.5703125" style="432" customWidth="1"/>
    <col min="3582" max="3582" width="32.140625" style="432" customWidth="1"/>
    <col min="3583" max="3583" width="8" style="432" hidden="1" customWidth="1"/>
    <col min="3584" max="3827" width="9.140625" style="432"/>
    <col min="3828" max="3828" width="5.5703125" style="432" customWidth="1"/>
    <col min="3829" max="3829" width="32" style="432" customWidth="1"/>
    <col min="3830" max="3831" width="9.85546875" style="432" customWidth="1"/>
    <col min="3832" max="3833" width="9.42578125" style="432" customWidth="1"/>
    <col min="3834" max="3834" width="11.140625" style="432" customWidth="1"/>
    <col min="3835" max="3837" width="8.5703125" style="432" customWidth="1"/>
    <col min="3838" max="3838" width="32.140625" style="432" customWidth="1"/>
    <col min="3839" max="3839" width="8" style="432" hidden="1" customWidth="1"/>
    <col min="3840" max="4083" width="9.140625" style="432"/>
    <col min="4084" max="4084" width="5.5703125" style="432" customWidth="1"/>
    <col min="4085" max="4085" width="32" style="432" customWidth="1"/>
    <col min="4086" max="4087" width="9.85546875" style="432" customWidth="1"/>
    <col min="4088" max="4089" width="9.42578125" style="432" customWidth="1"/>
    <col min="4090" max="4090" width="11.140625" style="432" customWidth="1"/>
    <col min="4091" max="4093" width="8.5703125" style="432" customWidth="1"/>
    <col min="4094" max="4094" width="32.140625" style="432" customWidth="1"/>
    <col min="4095" max="4095" width="8" style="432" hidden="1" customWidth="1"/>
    <col min="4096" max="4339" width="9.140625" style="432"/>
    <col min="4340" max="4340" width="5.5703125" style="432" customWidth="1"/>
    <col min="4341" max="4341" width="32" style="432" customWidth="1"/>
    <col min="4342" max="4343" width="9.85546875" style="432" customWidth="1"/>
    <col min="4344" max="4345" width="9.42578125" style="432" customWidth="1"/>
    <col min="4346" max="4346" width="11.140625" style="432" customWidth="1"/>
    <col min="4347" max="4349" width="8.5703125" style="432" customWidth="1"/>
    <col min="4350" max="4350" width="32.140625" style="432" customWidth="1"/>
    <col min="4351" max="4351" width="8" style="432" hidden="1" customWidth="1"/>
    <col min="4352" max="4595" width="9.140625" style="432"/>
    <col min="4596" max="4596" width="5.5703125" style="432" customWidth="1"/>
    <col min="4597" max="4597" width="32" style="432" customWidth="1"/>
    <col min="4598" max="4599" width="9.85546875" style="432" customWidth="1"/>
    <col min="4600" max="4601" width="9.42578125" style="432" customWidth="1"/>
    <col min="4602" max="4602" width="11.140625" style="432" customWidth="1"/>
    <col min="4603" max="4605" width="8.5703125" style="432" customWidth="1"/>
    <col min="4606" max="4606" width="32.140625" style="432" customWidth="1"/>
    <col min="4607" max="4607" width="8" style="432" hidden="1" customWidth="1"/>
    <col min="4608" max="4851" width="9.140625" style="432"/>
    <col min="4852" max="4852" width="5.5703125" style="432" customWidth="1"/>
    <col min="4853" max="4853" width="32" style="432" customWidth="1"/>
    <col min="4854" max="4855" width="9.85546875" style="432" customWidth="1"/>
    <col min="4856" max="4857" width="9.42578125" style="432" customWidth="1"/>
    <col min="4858" max="4858" width="11.140625" style="432" customWidth="1"/>
    <col min="4859" max="4861" width="8.5703125" style="432" customWidth="1"/>
    <col min="4862" max="4862" width="32.140625" style="432" customWidth="1"/>
    <col min="4863" max="4863" width="8" style="432" hidden="1" customWidth="1"/>
    <col min="4864" max="5107" width="9.140625" style="432"/>
    <col min="5108" max="5108" width="5.5703125" style="432" customWidth="1"/>
    <col min="5109" max="5109" width="32" style="432" customWidth="1"/>
    <col min="5110" max="5111" width="9.85546875" style="432" customWidth="1"/>
    <col min="5112" max="5113" width="9.42578125" style="432" customWidth="1"/>
    <col min="5114" max="5114" width="11.140625" style="432" customWidth="1"/>
    <col min="5115" max="5117" width="8.5703125" style="432" customWidth="1"/>
    <col min="5118" max="5118" width="32.140625" style="432" customWidth="1"/>
    <col min="5119" max="5119" width="8" style="432" hidden="1" customWidth="1"/>
    <col min="5120" max="5363" width="9.140625" style="432"/>
    <col min="5364" max="5364" width="5.5703125" style="432" customWidth="1"/>
    <col min="5365" max="5365" width="32" style="432" customWidth="1"/>
    <col min="5366" max="5367" width="9.85546875" style="432" customWidth="1"/>
    <col min="5368" max="5369" width="9.42578125" style="432" customWidth="1"/>
    <col min="5370" max="5370" width="11.140625" style="432" customWidth="1"/>
    <col min="5371" max="5373" width="8.5703125" style="432" customWidth="1"/>
    <col min="5374" max="5374" width="32.140625" style="432" customWidth="1"/>
    <col min="5375" max="5375" width="8" style="432" hidden="1" customWidth="1"/>
    <col min="5376" max="5619" width="9.140625" style="432"/>
    <col min="5620" max="5620" width="5.5703125" style="432" customWidth="1"/>
    <col min="5621" max="5621" width="32" style="432" customWidth="1"/>
    <col min="5622" max="5623" width="9.85546875" style="432" customWidth="1"/>
    <col min="5624" max="5625" width="9.42578125" style="432" customWidth="1"/>
    <col min="5626" max="5626" width="11.140625" style="432" customWidth="1"/>
    <col min="5627" max="5629" width="8.5703125" style="432" customWidth="1"/>
    <col min="5630" max="5630" width="32.140625" style="432" customWidth="1"/>
    <col min="5631" max="5631" width="8" style="432" hidden="1" customWidth="1"/>
    <col min="5632" max="5875" width="9.140625" style="432"/>
    <col min="5876" max="5876" width="5.5703125" style="432" customWidth="1"/>
    <col min="5877" max="5877" width="32" style="432" customWidth="1"/>
    <col min="5878" max="5879" width="9.85546875" style="432" customWidth="1"/>
    <col min="5880" max="5881" width="9.42578125" style="432" customWidth="1"/>
    <col min="5882" max="5882" width="11.140625" style="432" customWidth="1"/>
    <col min="5883" max="5885" width="8.5703125" style="432" customWidth="1"/>
    <col min="5886" max="5886" width="32.140625" style="432" customWidth="1"/>
    <col min="5887" max="5887" width="8" style="432" hidden="1" customWidth="1"/>
    <col min="5888" max="6131" width="9.140625" style="432"/>
    <col min="6132" max="6132" width="5.5703125" style="432" customWidth="1"/>
    <col min="6133" max="6133" width="32" style="432" customWidth="1"/>
    <col min="6134" max="6135" width="9.85546875" style="432" customWidth="1"/>
    <col min="6136" max="6137" width="9.42578125" style="432" customWidth="1"/>
    <col min="6138" max="6138" width="11.140625" style="432" customWidth="1"/>
    <col min="6139" max="6141" width="8.5703125" style="432" customWidth="1"/>
    <col min="6142" max="6142" width="32.140625" style="432" customWidth="1"/>
    <col min="6143" max="6143" width="8" style="432" hidden="1" customWidth="1"/>
    <col min="6144" max="6387" width="9.140625" style="432"/>
    <col min="6388" max="6388" width="5.5703125" style="432" customWidth="1"/>
    <col min="6389" max="6389" width="32" style="432" customWidth="1"/>
    <col min="6390" max="6391" width="9.85546875" style="432" customWidth="1"/>
    <col min="6392" max="6393" width="9.42578125" style="432" customWidth="1"/>
    <col min="6394" max="6394" width="11.140625" style="432" customWidth="1"/>
    <col min="6395" max="6397" width="8.5703125" style="432" customWidth="1"/>
    <col min="6398" max="6398" width="32.140625" style="432" customWidth="1"/>
    <col min="6399" max="6399" width="8" style="432" hidden="1" customWidth="1"/>
    <col min="6400" max="6643" width="9.140625" style="432"/>
    <col min="6644" max="6644" width="5.5703125" style="432" customWidth="1"/>
    <col min="6645" max="6645" width="32" style="432" customWidth="1"/>
    <col min="6646" max="6647" width="9.85546875" style="432" customWidth="1"/>
    <col min="6648" max="6649" width="9.42578125" style="432" customWidth="1"/>
    <col min="6650" max="6650" width="11.140625" style="432" customWidth="1"/>
    <col min="6651" max="6653" width="8.5703125" style="432" customWidth="1"/>
    <col min="6654" max="6654" width="32.140625" style="432" customWidth="1"/>
    <col min="6655" max="6655" width="8" style="432" hidden="1" customWidth="1"/>
    <col min="6656" max="6899" width="9.140625" style="432"/>
    <col min="6900" max="6900" width="5.5703125" style="432" customWidth="1"/>
    <col min="6901" max="6901" width="32" style="432" customWidth="1"/>
    <col min="6902" max="6903" width="9.85546875" style="432" customWidth="1"/>
    <col min="6904" max="6905" width="9.42578125" style="432" customWidth="1"/>
    <col min="6906" max="6906" width="11.140625" style="432" customWidth="1"/>
    <col min="6907" max="6909" width="8.5703125" style="432" customWidth="1"/>
    <col min="6910" max="6910" width="32.140625" style="432" customWidth="1"/>
    <col min="6911" max="6911" width="8" style="432" hidden="1" customWidth="1"/>
    <col min="6912" max="7155" width="9.140625" style="432"/>
    <col min="7156" max="7156" width="5.5703125" style="432" customWidth="1"/>
    <col min="7157" max="7157" width="32" style="432" customWidth="1"/>
    <col min="7158" max="7159" width="9.85546875" style="432" customWidth="1"/>
    <col min="7160" max="7161" width="9.42578125" style="432" customWidth="1"/>
    <col min="7162" max="7162" width="11.140625" style="432" customWidth="1"/>
    <col min="7163" max="7165" width="8.5703125" style="432" customWidth="1"/>
    <col min="7166" max="7166" width="32.140625" style="432" customWidth="1"/>
    <col min="7167" max="7167" width="8" style="432" hidden="1" customWidth="1"/>
    <col min="7168" max="7411" width="9.140625" style="432"/>
    <col min="7412" max="7412" width="5.5703125" style="432" customWidth="1"/>
    <col min="7413" max="7413" width="32" style="432" customWidth="1"/>
    <col min="7414" max="7415" width="9.85546875" style="432" customWidth="1"/>
    <col min="7416" max="7417" width="9.42578125" style="432" customWidth="1"/>
    <col min="7418" max="7418" width="11.140625" style="432" customWidth="1"/>
    <col min="7419" max="7421" width="8.5703125" style="432" customWidth="1"/>
    <col min="7422" max="7422" width="32.140625" style="432" customWidth="1"/>
    <col min="7423" max="7423" width="8" style="432" hidden="1" customWidth="1"/>
    <col min="7424" max="7667" width="9.140625" style="432"/>
    <col min="7668" max="7668" width="5.5703125" style="432" customWidth="1"/>
    <col min="7669" max="7669" width="32" style="432" customWidth="1"/>
    <col min="7670" max="7671" width="9.85546875" style="432" customWidth="1"/>
    <col min="7672" max="7673" width="9.42578125" style="432" customWidth="1"/>
    <col min="7674" max="7674" width="11.140625" style="432" customWidth="1"/>
    <col min="7675" max="7677" width="8.5703125" style="432" customWidth="1"/>
    <col min="7678" max="7678" width="32.140625" style="432" customWidth="1"/>
    <col min="7679" max="7679" width="8" style="432" hidden="1" customWidth="1"/>
    <col min="7680" max="7923" width="9.140625" style="432"/>
    <col min="7924" max="7924" width="5.5703125" style="432" customWidth="1"/>
    <col min="7925" max="7925" width="32" style="432" customWidth="1"/>
    <col min="7926" max="7927" width="9.85546875" style="432" customWidth="1"/>
    <col min="7928" max="7929" width="9.42578125" style="432" customWidth="1"/>
    <col min="7930" max="7930" width="11.140625" style="432" customWidth="1"/>
    <col min="7931" max="7933" width="8.5703125" style="432" customWidth="1"/>
    <col min="7934" max="7934" width="32.140625" style="432" customWidth="1"/>
    <col min="7935" max="7935" width="8" style="432" hidden="1" customWidth="1"/>
    <col min="7936" max="8179" width="9.140625" style="432"/>
    <col min="8180" max="8180" width="5.5703125" style="432" customWidth="1"/>
    <col min="8181" max="8181" width="32" style="432" customWidth="1"/>
    <col min="8182" max="8183" width="9.85546875" style="432" customWidth="1"/>
    <col min="8184" max="8185" width="9.42578125" style="432" customWidth="1"/>
    <col min="8186" max="8186" width="11.140625" style="432" customWidth="1"/>
    <col min="8187" max="8189" width="8.5703125" style="432" customWidth="1"/>
    <col min="8190" max="8190" width="32.140625" style="432" customWidth="1"/>
    <col min="8191" max="8191" width="8" style="432" hidden="1" customWidth="1"/>
    <col min="8192" max="8435" width="9.140625" style="432"/>
    <col min="8436" max="8436" width="5.5703125" style="432" customWidth="1"/>
    <col min="8437" max="8437" width="32" style="432" customWidth="1"/>
    <col min="8438" max="8439" width="9.85546875" style="432" customWidth="1"/>
    <col min="8440" max="8441" width="9.42578125" style="432" customWidth="1"/>
    <col min="8442" max="8442" width="11.140625" style="432" customWidth="1"/>
    <col min="8443" max="8445" width="8.5703125" style="432" customWidth="1"/>
    <col min="8446" max="8446" width="32.140625" style="432" customWidth="1"/>
    <col min="8447" max="8447" width="8" style="432" hidden="1" customWidth="1"/>
    <col min="8448" max="8691" width="9.140625" style="432"/>
    <col min="8692" max="8692" width="5.5703125" style="432" customWidth="1"/>
    <col min="8693" max="8693" width="32" style="432" customWidth="1"/>
    <col min="8694" max="8695" width="9.85546875" style="432" customWidth="1"/>
    <col min="8696" max="8697" width="9.42578125" style="432" customWidth="1"/>
    <col min="8698" max="8698" width="11.140625" style="432" customWidth="1"/>
    <col min="8699" max="8701" width="8.5703125" style="432" customWidth="1"/>
    <col min="8702" max="8702" width="32.140625" style="432" customWidth="1"/>
    <col min="8703" max="8703" width="8" style="432" hidden="1" customWidth="1"/>
    <col min="8704" max="8947" width="9.140625" style="432"/>
    <col min="8948" max="8948" width="5.5703125" style="432" customWidth="1"/>
    <col min="8949" max="8949" width="32" style="432" customWidth="1"/>
    <col min="8950" max="8951" width="9.85546875" style="432" customWidth="1"/>
    <col min="8952" max="8953" width="9.42578125" style="432" customWidth="1"/>
    <col min="8954" max="8954" width="11.140625" style="432" customWidth="1"/>
    <col min="8955" max="8957" width="8.5703125" style="432" customWidth="1"/>
    <col min="8958" max="8958" width="32.140625" style="432" customWidth="1"/>
    <col min="8959" max="8959" width="8" style="432" hidden="1" customWidth="1"/>
    <col min="8960" max="9203" width="9.140625" style="432"/>
    <col min="9204" max="9204" width="5.5703125" style="432" customWidth="1"/>
    <col min="9205" max="9205" width="32" style="432" customWidth="1"/>
    <col min="9206" max="9207" width="9.85546875" style="432" customWidth="1"/>
    <col min="9208" max="9209" width="9.42578125" style="432" customWidth="1"/>
    <col min="9210" max="9210" width="11.140625" style="432" customWidth="1"/>
    <col min="9211" max="9213" width="8.5703125" style="432" customWidth="1"/>
    <col min="9214" max="9214" width="32.140625" style="432" customWidth="1"/>
    <col min="9215" max="9215" width="8" style="432" hidden="1" customWidth="1"/>
    <col min="9216" max="9459" width="9.140625" style="432"/>
    <col min="9460" max="9460" width="5.5703125" style="432" customWidth="1"/>
    <col min="9461" max="9461" width="32" style="432" customWidth="1"/>
    <col min="9462" max="9463" width="9.85546875" style="432" customWidth="1"/>
    <col min="9464" max="9465" width="9.42578125" style="432" customWidth="1"/>
    <col min="9466" max="9466" width="11.140625" style="432" customWidth="1"/>
    <col min="9467" max="9469" width="8.5703125" style="432" customWidth="1"/>
    <col min="9470" max="9470" width="32.140625" style="432" customWidth="1"/>
    <col min="9471" max="9471" width="8" style="432" hidden="1" customWidth="1"/>
    <col min="9472" max="9715" width="9.140625" style="432"/>
    <col min="9716" max="9716" width="5.5703125" style="432" customWidth="1"/>
    <col min="9717" max="9717" width="32" style="432" customWidth="1"/>
    <col min="9718" max="9719" width="9.85546875" style="432" customWidth="1"/>
    <col min="9720" max="9721" width="9.42578125" style="432" customWidth="1"/>
    <col min="9722" max="9722" width="11.140625" style="432" customWidth="1"/>
    <col min="9723" max="9725" width="8.5703125" style="432" customWidth="1"/>
    <col min="9726" max="9726" width="32.140625" style="432" customWidth="1"/>
    <col min="9727" max="9727" width="8" style="432" hidden="1" customWidth="1"/>
    <col min="9728" max="9971" width="9.140625" style="432"/>
    <col min="9972" max="9972" width="5.5703125" style="432" customWidth="1"/>
    <col min="9973" max="9973" width="32" style="432" customWidth="1"/>
    <col min="9974" max="9975" width="9.85546875" style="432" customWidth="1"/>
    <col min="9976" max="9977" width="9.42578125" style="432" customWidth="1"/>
    <col min="9978" max="9978" width="11.140625" style="432" customWidth="1"/>
    <col min="9979" max="9981" width="8.5703125" style="432" customWidth="1"/>
    <col min="9982" max="9982" width="32.140625" style="432" customWidth="1"/>
    <col min="9983" max="9983" width="8" style="432" hidden="1" customWidth="1"/>
    <col min="9984" max="10227" width="9.140625" style="432"/>
    <col min="10228" max="10228" width="5.5703125" style="432" customWidth="1"/>
    <col min="10229" max="10229" width="32" style="432" customWidth="1"/>
    <col min="10230" max="10231" width="9.85546875" style="432" customWidth="1"/>
    <col min="10232" max="10233" width="9.42578125" style="432" customWidth="1"/>
    <col min="10234" max="10234" width="11.140625" style="432" customWidth="1"/>
    <col min="10235" max="10237" width="8.5703125" style="432" customWidth="1"/>
    <col min="10238" max="10238" width="32.140625" style="432" customWidth="1"/>
    <col min="10239" max="10239" width="8" style="432" hidden="1" customWidth="1"/>
    <col min="10240" max="10483" width="9.140625" style="432"/>
    <col min="10484" max="10484" width="5.5703125" style="432" customWidth="1"/>
    <col min="10485" max="10485" width="32" style="432" customWidth="1"/>
    <col min="10486" max="10487" width="9.85546875" style="432" customWidth="1"/>
    <col min="10488" max="10489" width="9.42578125" style="432" customWidth="1"/>
    <col min="10490" max="10490" width="11.140625" style="432" customWidth="1"/>
    <col min="10491" max="10493" width="8.5703125" style="432" customWidth="1"/>
    <col min="10494" max="10494" width="32.140625" style="432" customWidth="1"/>
    <col min="10495" max="10495" width="8" style="432" hidden="1" customWidth="1"/>
    <col min="10496" max="10739" width="9.140625" style="432"/>
    <col min="10740" max="10740" width="5.5703125" style="432" customWidth="1"/>
    <col min="10741" max="10741" width="32" style="432" customWidth="1"/>
    <col min="10742" max="10743" width="9.85546875" style="432" customWidth="1"/>
    <col min="10744" max="10745" width="9.42578125" style="432" customWidth="1"/>
    <col min="10746" max="10746" width="11.140625" style="432" customWidth="1"/>
    <col min="10747" max="10749" width="8.5703125" style="432" customWidth="1"/>
    <col min="10750" max="10750" width="32.140625" style="432" customWidth="1"/>
    <col min="10751" max="10751" width="8" style="432" hidden="1" customWidth="1"/>
    <col min="10752" max="10995" width="9.140625" style="432"/>
    <col min="10996" max="10996" width="5.5703125" style="432" customWidth="1"/>
    <col min="10997" max="10997" width="32" style="432" customWidth="1"/>
    <col min="10998" max="10999" width="9.85546875" style="432" customWidth="1"/>
    <col min="11000" max="11001" width="9.42578125" style="432" customWidth="1"/>
    <col min="11002" max="11002" width="11.140625" style="432" customWidth="1"/>
    <col min="11003" max="11005" width="8.5703125" style="432" customWidth="1"/>
    <col min="11006" max="11006" width="32.140625" style="432" customWidth="1"/>
    <col min="11007" max="11007" width="8" style="432" hidden="1" customWidth="1"/>
    <col min="11008" max="11251" width="9.140625" style="432"/>
    <col min="11252" max="11252" width="5.5703125" style="432" customWidth="1"/>
    <col min="11253" max="11253" width="32" style="432" customWidth="1"/>
    <col min="11254" max="11255" width="9.85546875" style="432" customWidth="1"/>
    <col min="11256" max="11257" width="9.42578125" style="432" customWidth="1"/>
    <col min="11258" max="11258" width="11.140625" style="432" customWidth="1"/>
    <col min="11259" max="11261" width="8.5703125" style="432" customWidth="1"/>
    <col min="11262" max="11262" width="32.140625" style="432" customWidth="1"/>
    <col min="11263" max="11263" width="8" style="432" hidden="1" customWidth="1"/>
    <col min="11264" max="11507" width="9.140625" style="432"/>
    <col min="11508" max="11508" width="5.5703125" style="432" customWidth="1"/>
    <col min="11509" max="11509" width="32" style="432" customWidth="1"/>
    <col min="11510" max="11511" width="9.85546875" style="432" customWidth="1"/>
    <col min="11512" max="11513" width="9.42578125" style="432" customWidth="1"/>
    <col min="11514" max="11514" width="11.140625" style="432" customWidth="1"/>
    <col min="11515" max="11517" width="8.5703125" style="432" customWidth="1"/>
    <col min="11518" max="11518" width="32.140625" style="432" customWidth="1"/>
    <col min="11519" max="11519" width="8" style="432" hidden="1" customWidth="1"/>
    <col min="11520" max="11763" width="9.140625" style="432"/>
    <col min="11764" max="11764" width="5.5703125" style="432" customWidth="1"/>
    <col min="11765" max="11765" width="32" style="432" customWidth="1"/>
    <col min="11766" max="11767" width="9.85546875" style="432" customWidth="1"/>
    <col min="11768" max="11769" width="9.42578125" style="432" customWidth="1"/>
    <col min="11770" max="11770" width="11.140625" style="432" customWidth="1"/>
    <col min="11771" max="11773" width="8.5703125" style="432" customWidth="1"/>
    <col min="11774" max="11774" width="32.140625" style="432" customWidth="1"/>
    <col min="11775" max="11775" width="8" style="432" hidden="1" customWidth="1"/>
    <col min="11776" max="12019" width="9.140625" style="432"/>
    <col min="12020" max="12020" width="5.5703125" style="432" customWidth="1"/>
    <col min="12021" max="12021" width="32" style="432" customWidth="1"/>
    <col min="12022" max="12023" width="9.85546875" style="432" customWidth="1"/>
    <col min="12024" max="12025" width="9.42578125" style="432" customWidth="1"/>
    <col min="12026" max="12026" width="11.140625" style="432" customWidth="1"/>
    <col min="12027" max="12029" width="8.5703125" style="432" customWidth="1"/>
    <col min="12030" max="12030" width="32.140625" style="432" customWidth="1"/>
    <col min="12031" max="12031" width="8" style="432" hidden="1" customWidth="1"/>
    <col min="12032" max="12275" width="9.140625" style="432"/>
    <col min="12276" max="12276" width="5.5703125" style="432" customWidth="1"/>
    <col min="12277" max="12277" width="32" style="432" customWidth="1"/>
    <col min="12278" max="12279" width="9.85546875" style="432" customWidth="1"/>
    <col min="12280" max="12281" width="9.42578125" style="432" customWidth="1"/>
    <col min="12282" max="12282" width="11.140625" style="432" customWidth="1"/>
    <col min="12283" max="12285" width="8.5703125" style="432" customWidth="1"/>
    <col min="12286" max="12286" width="32.140625" style="432" customWidth="1"/>
    <col min="12287" max="12287" width="8" style="432" hidden="1" customWidth="1"/>
    <col min="12288" max="12531" width="9.140625" style="432"/>
    <col min="12532" max="12532" width="5.5703125" style="432" customWidth="1"/>
    <col min="12533" max="12533" width="32" style="432" customWidth="1"/>
    <col min="12534" max="12535" width="9.85546875" style="432" customWidth="1"/>
    <col min="12536" max="12537" width="9.42578125" style="432" customWidth="1"/>
    <col min="12538" max="12538" width="11.140625" style="432" customWidth="1"/>
    <col min="12539" max="12541" width="8.5703125" style="432" customWidth="1"/>
    <col min="12542" max="12542" width="32.140625" style="432" customWidth="1"/>
    <col min="12543" max="12543" width="8" style="432" hidden="1" customWidth="1"/>
    <col min="12544" max="12787" width="9.140625" style="432"/>
    <col min="12788" max="12788" width="5.5703125" style="432" customWidth="1"/>
    <col min="12789" max="12789" width="32" style="432" customWidth="1"/>
    <col min="12790" max="12791" width="9.85546875" style="432" customWidth="1"/>
    <col min="12792" max="12793" width="9.42578125" style="432" customWidth="1"/>
    <col min="12794" max="12794" width="11.140625" style="432" customWidth="1"/>
    <col min="12795" max="12797" width="8.5703125" style="432" customWidth="1"/>
    <col min="12798" max="12798" width="32.140625" style="432" customWidth="1"/>
    <col min="12799" max="12799" width="8" style="432" hidden="1" customWidth="1"/>
    <col min="12800" max="13043" width="9.140625" style="432"/>
    <col min="13044" max="13044" width="5.5703125" style="432" customWidth="1"/>
    <col min="13045" max="13045" width="32" style="432" customWidth="1"/>
    <col min="13046" max="13047" width="9.85546875" style="432" customWidth="1"/>
    <col min="13048" max="13049" width="9.42578125" style="432" customWidth="1"/>
    <col min="13050" max="13050" width="11.140625" style="432" customWidth="1"/>
    <col min="13051" max="13053" width="8.5703125" style="432" customWidth="1"/>
    <col min="13054" max="13054" width="32.140625" style="432" customWidth="1"/>
    <col min="13055" max="13055" width="8" style="432" hidden="1" customWidth="1"/>
    <col min="13056" max="13299" width="9.140625" style="432"/>
    <col min="13300" max="13300" width="5.5703125" style="432" customWidth="1"/>
    <col min="13301" max="13301" width="32" style="432" customWidth="1"/>
    <col min="13302" max="13303" width="9.85546875" style="432" customWidth="1"/>
    <col min="13304" max="13305" width="9.42578125" style="432" customWidth="1"/>
    <col min="13306" max="13306" width="11.140625" style="432" customWidth="1"/>
    <col min="13307" max="13309" width="8.5703125" style="432" customWidth="1"/>
    <col min="13310" max="13310" width="32.140625" style="432" customWidth="1"/>
    <col min="13311" max="13311" width="8" style="432" hidden="1" customWidth="1"/>
    <col min="13312" max="13555" width="9.140625" style="432"/>
    <col min="13556" max="13556" width="5.5703125" style="432" customWidth="1"/>
    <col min="13557" max="13557" width="32" style="432" customWidth="1"/>
    <col min="13558" max="13559" width="9.85546875" style="432" customWidth="1"/>
    <col min="13560" max="13561" width="9.42578125" style="432" customWidth="1"/>
    <col min="13562" max="13562" width="11.140625" style="432" customWidth="1"/>
    <col min="13563" max="13565" width="8.5703125" style="432" customWidth="1"/>
    <col min="13566" max="13566" width="32.140625" style="432" customWidth="1"/>
    <col min="13567" max="13567" width="8" style="432" hidden="1" customWidth="1"/>
    <col min="13568" max="13811" width="9.140625" style="432"/>
    <col min="13812" max="13812" width="5.5703125" style="432" customWidth="1"/>
    <col min="13813" max="13813" width="32" style="432" customWidth="1"/>
    <col min="13814" max="13815" width="9.85546875" style="432" customWidth="1"/>
    <col min="13816" max="13817" width="9.42578125" style="432" customWidth="1"/>
    <col min="13818" max="13818" width="11.140625" style="432" customWidth="1"/>
    <col min="13819" max="13821" width="8.5703125" style="432" customWidth="1"/>
    <col min="13822" max="13822" width="32.140625" style="432" customWidth="1"/>
    <col min="13823" max="13823" width="8" style="432" hidden="1" customWidth="1"/>
    <col min="13824" max="14067" width="9.140625" style="432"/>
    <col min="14068" max="14068" width="5.5703125" style="432" customWidth="1"/>
    <col min="14069" max="14069" width="32" style="432" customWidth="1"/>
    <col min="14070" max="14071" width="9.85546875" style="432" customWidth="1"/>
    <col min="14072" max="14073" width="9.42578125" style="432" customWidth="1"/>
    <col min="14074" max="14074" width="11.140625" style="432" customWidth="1"/>
    <col min="14075" max="14077" width="8.5703125" style="432" customWidth="1"/>
    <col min="14078" max="14078" width="32.140625" style="432" customWidth="1"/>
    <col min="14079" max="14079" width="8" style="432" hidden="1" customWidth="1"/>
    <col min="14080" max="14323" width="9.140625" style="432"/>
    <col min="14324" max="14324" width="5.5703125" style="432" customWidth="1"/>
    <col min="14325" max="14325" width="32" style="432" customWidth="1"/>
    <col min="14326" max="14327" width="9.85546875" style="432" customWidth="1"/>
    <col min="14328" max="14329" width="9.42578125" style="432" customWidth="1"/>
    <col min="14330" max="14330" width="11.140625" style="432" customWidth="1"/>
    <col min="14331" max="14333" width="8.5703125" style="432" customWidth="1"/>
    <col min="14334" max="14334" width="32.140625" style="432" customWidth="1"/>
    <col min="14335" max="14335" width="8" style="432" hidden="1" customWidth="1"/>
    <col min="14336" max="14579" width="9.140625" style="432"/>
    <col min="14580" max="14580" width="5.5703125" style="432" customWidth="1"/>
    <col min="14581" max="14581" width="32" style="432" customWidth="1"/>
    <col min="14582" max="14583" width="9.85546875" style="432" customWidth="1"/>
    <col min="14584" max="14585" width="9.42578125" style="432" customWidth="1"/>
    <col min="14586" max="14586" width="11.140625" style="432" customWidth="1"/>
    <col min="14587" max="14589" width="8.5703125" style="432" customWidth="1"/>
    <col min="14590" max="14590" width="32.140625" style="432" customWidth="1"/>
    <col min="14591" max="14591" width="8" style="432" hidden="1" customWidth="1"/>
    <col min="14592" max="14835" width="9.140625" style="432"/>
    <col min="14836" max="14836" width="5.5703125" style="432" customWidth="1"/>
    <col min="14837" max="14837" width="32" style="432" customWidth="1"/>
    <col min="14838" max="14839" width="9.85546875" style="432" customWidth="1"/>
    <col min="14840" max="14841" width="9.42578125" style="432" customWidth="1"/>
    <col min="14842" max="14842" width="11.140625" style="432" customWidth="1"/>
    <col min="14843" max="14845" width="8.5703125" style="432" customWidth="1"/>
    <col min="14846" max="14846" width="32.140625" style="432" customWidth="1"/>
    <col min="14847" max="14847" width="8" style="432" hidden="1" customWidth="1"/>
    <col min="14848" max="15091" width="9.140625" style="432"/>
    <col min="15092" max="15092" width="5.5703125" style="432" customWidth="1"/>
    <col min="15093" max="15093" width="32" style="432" customWidth="1"/>
    <col min="15094" max="15095" width="9.85546875" style="432" customWidth="1"/>
    <col min="15096" max="15097" width="9.42578125" style="432" customWidth="1"/>
    <col min="15098" max="15098" width="11.140625" style="432" customWidth="1"/>
    <col min="15099" max="15101" width="8.5703125" style="432" customWidth="1"/>
    <col min="15102" max="15102" width="32.140625" style="432" customWidth="1"/>
    <col min="15103" max="15103" width="8" style="432" hidden="1" customWidth="1"/>
    <col min="15104" max="15347" width="9.140625" style="432"/>
    <col min="15348" max="15348" width="5.5703125" style="432" customWidth="1"/>
    <col min="15349" max="15349" width="32" style="432" customWidth="1"/>
    <col min="15350" max="15351" width="9.85546875" style="432" customWidth="1"/>
    <col min="15352" max="15353" width="9.42578125" style="432" customWidth="1"/>
    <col min="15354" max="15354" width="11.140625" style="432" customWidth="1"/>
    <col min="15355" max="15357" width="8.5703125" style="432" customWidth="1"/>
    <col min="15358" max="15358" width="32.140625" style="432" customWidth="1"/>
    <col min="15359" max="15359" width="8" style="432" hidden="1" customWidth="1"/>
    <col min="15360" max="15603" width="9.140625" style="432"/>
    <col min="15604" max="15604" width="5.5703125" style="432" customWidth="1"/>
    <col min="15605" max="15605" width="32" style="432" customWidth="1"/>
    <col min="15606" max="15607" width="9.85546875" style="432" customWidth="1"/>
    <col min="15608" max="15609" width="9.42578125" style="432" customWidth="1"/>
    <col min="15610" max="15610" width="11.140625" style="432" customWidth="1"/>
    <col min="15611" max="15613" width="8.5703125" style="432" customWidth="1"/>
    <col min="15614" max="15614" width="32.140625" style="432" customWidth="1"/>
    <col min="15615" max="15615" width="8" style="432" hidden="1" customWidth="1"/>
    <col min="15616" max="15859" width="9.140625" style="432"/>
    <col min="15860" max="15860" width="5.5703125" style="432" customWidth="1"/>
    <col min="15861" max="15861" width="32" style="432" customWidth="1"/>
    <col min="15862" max="15863" width="9.85546875" style="432" customWidth="1"/>
    <col min="15864" max="15865" width="9.42578125" style="432" customWidth="1"/>
    <col min="15866" max="15866" width="11.140625" style="432" customWidth="1"/>
    <col min="15867" max="15869" width="8.5703125" style="432" customWidth="1"/>
    <col min="15870" max="15870" width="32.140625" style="432" customWidth="1"/>
    <col min="15871" max="15871" width="8" style="432" hidden="1" customWidth="1"/>
    <col min="15872" max="16115" width="9.140625" style="432"/>
    <col min="16116" max="16116" width="5.5703125" style="432" customWidth="1"/>
    <col min="16117" max="16117" width="32" style="432" customWidth="1"/>
    <col min="16118" max="16119" width="9.85546875" style="432" customWidth="1"/>
    <col min="16120" max="16121" width="9.42578125" style="432" customWidth="1"/>
    <col min="16122" max="16122" width="11.140625" style="432" customWidth="1"/>
    <col min="16123" max="16125" width="8.5703125" style="432" customWidth="1"/>
    <col min="16126" max="16126" width="32.140625" style="432" customWidth="1"/>
    <col min="16127" max="16127" width="8" style="432" hidden="1" customWidth="1"/>
    <col min="16128" max="16384" width="9.140625" style="432"/>
  </cols>
  <sheetData>
    <row r="1" spans="1:8" s="59" customFormat="1" ht="15" customHeight="1" x14ac:dyDescent="0.2">
      <c r="A1" s="21" t="s">
        <v>60</v>
      </c>
      <c r="B1" s="21"/>
    </row>
    <row r="2" spans="1:8" s="59" customFormat="1" ht="30" customHeight="1" x14ac:dyDescent="0.2">
      <c r="A2" s="613" t="s">
        <v>235</v>
      </c>
      <c r="B2" s="613"/>
      <c r="C2" s="614"/>
      <c r="D2" s="614"/>
      <c r="E2" s="614"/>
      <c r="F2" s="614"/>
      <c r="G2" s="614"/>
      <c r="H2" s="614"/>
    </row>
    <row r="3" spans="1:8" s="59" customFormat="1" ht="13.5" thickBot="1" x14ac:dyDescent="0.25">
      <c r="A3" s="60"/>
      <c r="B3" s="60"/>
      <c r="C3" s="61"/>
      <c r="D3" s="126"/>
      <c r="E3" s="126"/>
      <c r="F3" s="126"/>
      <c r="G3" s="126"/>
      <c r="H3" s="61" t="s">
        <v>100</v>
      </c>
    </row>
    <row r="4" spans="1:8" s="59" customFormat="1" ht="21" customHeight="1" x14ac:dyDescent="0.2">
      <c r="A4" s="615" t="s">
        <v>141</v>
      </c>
      <c r="B4" s="128"/>
      <c r="C4" s="617" t="s">
        <v>143</v>
      </c>
      <c r="D4" s="619" t="s">
        <v>184</v>
      </c>
      <c r="E4" s="620"/>
      <c r="F4" s="621"/>
      <c r="G4" s="622"/>
      <c r="H4" s="623" t="s">
        <v>151</v>
      </c>
    </row>
    <row r="5" spans="1:8" s="59" customFormat="1" ht="21" customHeight="1" thickBot="1" x14ac:dyDescent="0.25">
      <c r="A5" s="616"/>
      <c r="B5" s="129"/>
      <c r="C5" s="618"/>
      <c r="D5" s="58" t="s">
        <v>289</v>
      </c>
      <c r="E5" s="58" t="s">
        <v>391</v>
      </c>
      <c r="F5" s="58" t="s">
        <v>402</v>
      </c>
      <c r="G5" s="58" t="s">
        <v>448</v>
      </c>
      <c r="H5" s="624"/>
    </row>
    <row r="6" spans="1:8" s="62" customFormat="1" ht="18" customHeight="1" x14ac:dyDescent="0.2">
      <c r="A6" s="610" t="s">
        <v>152</v>
      </c>
      <c r="B6" s="611"/>
      <c r="C6" s="611"/>
      <c r="D6" s="611"/>
      <c r="E6" s="611"/>
      <c r="F6" s="611"/>
      <c r="G6" s="611"/>
      <c r="H6" s="612"/>
    </row>
    <row r="7" spans="1:8" s="62" customFormat="1" ht="35.25" customHeight="1" thickBot="1" x14ac:dyDescent="0.25">
      <c r="A7" s="414" t="s">
        <v>291</v>
      </c>
      <c r="B7" s="415">
        <v>3458</v>
      </c>
      <c r="C7" s="209">
        <f>SUM(D7:G7)</f>
        <v>3382.15</v>
      </c>
      <c r="D7" s="416">
        <v>3382.15</v>
      </c>
      <c r="E7" s="209">
        <v>0</v>
      </c>
      <c r="F7" s="209">
        <v>0</v>
      </c>
      <c r="G7" s="209">
        <v>0</v>
      </c>
      <c r="H7" s="417" t="s">
        <v>292</v>
      </c>
    </row>
    <row r="8" spans="1:8" s="62" customFormat="1" ht="25.5" customHeight="1" thickBot="1" x14ac:dyDescent="0.25">
      <c r="A8" s="66" t="s">
        <v>153</v>
      </c>
      <c r="B8" s="136"/>
      <c r="C8" s="68">
        <f>SUM(C7)</f>
        <v>3382.15</v>
      </c>
      <c r="D8" s="68">
        <f t="shared" ref="D8:G8" si="0">SUM(D7)</f>
        <v>3382.15</v>
      </c>
      <c r="E8" s="68">
        <f t="shared" si="0"/>
        <v>0</v>
      </c>
      <c r="F8" s="68">
        <f t="shared" si="0"/>
        <v>0</v>
      </c>
      <c r="G8" s="68">
        <f t="shared" si="0"/>
        <v>0</v>
      </c>
      <c r="H8" s="67"/>
    </row>
    <row r="9" spans="1:8" s="62" customFormat="1" ht="18" customHeight="1" x14ac:dyDescent="0.2">
      <c r="A9" s="610" t="s">
        <v>518</v>
      </c>
      <c r="B9" s="611"/>
      <c r="C9" s="611"/>
      <c r="D9" s="611"/>
      <c r="E9" s="611"/>
      <c r="F9" s="611"/>
      <c r="G9" s="611"/>
      <c r="H9" s="612"/>
    </row>
    <row r="10" spans="1:8" s="62" customFormat="1" ht="45.75" customHeight="1" thickBot="1" x14ac:dyDescent="0.25">
      <c r="A10" s="414" t="s">
        <v>405</v>
      </c>
      <c r="B10" s="415">
        <v>3484</v>
      </c>
      <c r="C10" s="209">
        <f>SUM(D10:G10)</f>
        <v>30400</v>
      </c>
      <c r="D10" s="416">
        <v>30400</v>
      </c>
      <c r="E10" s="209">
        <v>0</v>
      </c>
      <c r="F10" s="209">
        <v>0</v>
      </c>
      <c r="G10" s="209">
        <v>0</v>
      </c>
      <c r="H10" s="417" t="s">
        <v>715</v>
      </c>
    </row>
    <row r="11" spans="1:8" s="62" customFormat="1" ht="16.5" customHeight="1" thickBot="1" x14ac:dyDescent="0.25">
      <c r="A11" s="66" t="s">
        <v>629</v>
      </c>
      <c r="B11" s="130"/>
      <c r="C11" s="64">
        <f>SUM(C10)</f>
        <v>30400</v>
      </c>
      <c r="D11" s="64">
        <f t="shared" ref="D11:G11" si="1">SUM(D10)</f>
        <v>30400</v>
      </c>
      <c r="E11" s="64">
        <f t="shared" si="1"/>
        <v>0</v>
      </c>
      <c r="F11" s="64">
        <f t="shared" si="1"/>
        <v>0</v>
      </c>
      <c r="G11" s="64">
        <f t="shared" si="1"/>
        <v>0</v>
      </c>
      <c r="H11" s="65"/>
    </row>
    <row r="12" spans="1:8" s="62" customFormat="1" ht="18" customHeight="1" x14ac:dyDescent="0.2">
      <c r="A12" s="610" t="s">
        <v>577</v>
      </c>
      <c r="B12" s="611"/>
      <c r="C12" s="611"/>
      <c r="D12" s="611"/>
      <c r="E12" s="611"/>
      <c r="F12" s="611"/>
      <c r="G12" s="611"/>
      <c r="H12" s="612"/>
    </row>
    <row r="13" spans="1:8" s="62" customFormat="1" ht="45" customHeight="1" x14ac:dyDescent="0.2">
      <c r="A13" s="418" t="s">
        <v>404</v>
      </c>
      <c r="B13" s="419">
        <v>3262</v>
      </c>
      <c r="C13" s="134">
        <f>SUM(D13:G13)</f>
        <v>75</v>
      </c>
      <c r="D13" s="152">
        <v>75</v>
      </c>
      <c r="E13" s="134">
        <v>0</v>
      </c>
      <c r="F13" s="134">
        <v>0</v>
      </c>
      <c r="G13" s="134">
        <v>0</v>
      </c>
      <c r="H13" s="420" t="s">
        <v>716</v>
      </c>
    </row>
    <row r="14" spans="1:8" s="144" customFormat="1" ht="35.25" customHeight="1" thickBot="1" x14ac:dyDescent="0.25">
      <c r="A14" s="418" t="s">
        <v>717</v>
      </c>
      <c r="B14" s="419">
        <v>7043</v>
      </c>
      <c r="C14" s="134">
        <f>SUM(D14:G14)</f>
        <v>26593</v>
      </c>
      <c r="D14" s="152">
        <v>3859</v>
      </c>
      <c r="E14" s="134">
        <v>3807</v>
      </c>
      <c r="F14" s="134">
        <v>3162</v>
      </c>
      <c r="G14" s="134">
        <v>15765</v>
      </c>
      <c r="H14" s="420" t="s">
        <v>718</v>
      </c>
    </row>
    <row r="15" spans="1:8" s="62" customFormat="1" ht="16.5" customHeight="1" thickBot="1" x14ac:dyDescent="0.25">
      <c r="A15" s="66" t="s">
        <v>614</v>
      </c>
      <c r="B15" s="136"/>
      <c r="C15" s="64">
        <f>SUM(C13:C14)</f>
        <v>26668</v>
      </c>
      <c r="D15" s="64">
        <f>SUM(D13:D14)</f>
        <v>3934</v>
      </c>
      <c r="E15" s="64">
        <f>SUM(E13:E14)</f>
        <v>3807</v>
      </c>
      <c r="F15" s="64">
        <f>SUM(F13:F14)</f>
        <v>3162</v>
      </c>
      <c r="G15" s="64">
        <f>SUM(G13:G14)</f>
        <v>15765</v>
      </c>
      <c r="H15" s="65"/>
    </row>
    <row r="16" spans="1:8" s="62" customFormat="1" ht="18" customHeight="1" x14ac:dyDescent="0.2">
      <c r="A16" s="610" t="s">
        <v>146</v>
      </c>
      <c r="B16" s="611"/>
      <c r="C16" s="611"/>
      <c r="D16" s="611"/>
      <c r="E16" s="611"/>
      <c r="F16" s="611"/>
      <c r="G16" s="611"/>
      <c r="H16" s="612"/>
    </row>
    <row r="17" spans="1:8" s="62" customFormat="1" ht="24" customHeight="1" x14ac:dyDescent="0.2">
      <c r="A17" s="418" t="s">
        <v>154</v>
      </c>
      <c r="B17" s="419">
        <v>3399</v>
      </c>
      <c r="C17" s="134">
        <f>SUM(D17:G17)</f>
        <v>198630</v>
      </c>
      <c r="D17" s="152">
        <v>70000</v>
      </c>
      <c r="E17" s="134">
        <v>128630</v>
      </c>
      <c r="F17" s="134">
        <v>0</v>
      </c>
      <c r="G17" s="134">
        <v>0</v>
      </c>
      <c r="H17" s="420" t="s">
        <v>719</v>
      </c>
    </row>
    <row r="18" spans="1:8" s="62" customFormat="1" ht="24" customHeight="1" x14ac:dyDescent="0.2">
      <c r="A18" s="418" t="s">
        <v>155</v>
      </c>
      <c r="B18" s="419">
        <v>3208</v>
      </c>
      <c r="C18" s="134">
        <f>SUM(D18:G18)</f>
        <v>94400</v>
      </c>
      <c r="D18" s="152">
        <v>94400</v>
      </c>
      <c r="E18" s="134">
        <v>0</v>
      </c>
      <c r="F18" s="134">
        <v>0</v>
      </c>
      <c r="G18" s="134">
        <v>0</v>
      </c>
      <c r="H18" s="420" t="s">
        <v>720</v>
      </c>
    </row>
    <row r="19" spans="1:8" s="62" customFormat="1" ht="24.75" customHeight="1" thickBot="1" x14ac:dyDescent="0.25">
      <c r="A19" s="414" t="s">
        <v>156</v>
      </c>
      <c r="B19" s="415">
        <v>3207</v>
      </c>
      <c r="C19" s="134">
        <f>SUM(D19:G19)</f>
        <v>99400</v>
      </c>
      <c r="D19" s="416">
        <v>99400</v>
      </c>
      <c r="E19" s="209">
        <v>0</v>
      </c>
      <c r="F19" s="209">
        <v>0</v>
      </c>
      <c r="G19" s="209">
        <v>0</v>
      </c>
      <c r="H19" s="417" t="s">
        <v>721</v>
      </c>
    </row>
    <row r="20" spans="1:8" s="62" customFormat="1" ht="16.5" customHeight="1" thickBot="1" x14ac:dyDescent="0.25">
      <c r="A20" s="66" t="s">
        <v>147</v>
      </c>
      <c r="B20" s="136"/>
      <c r="C20" s="64">
        <f>SUM(C17:C19)</f>
        <v>392430</v>
      </c>
      <c r="D20" s="64">
        <f t="shared" ref="D20:G20" si="2">SUM(D17:D19)</f>
        <v>263800</v>
      </c>
      <c r="E20" s="64">
        <f t="shared" si="2"/>
        <v>128630</v>
      </c>
      <c r="F20" s="64">
        <f t="shared" si="2"/>
        <v>0</v>
      </c>
      <c r="G20" s="64">
        <f t="shared" si="2"/>
        <v>0</v>
      </c>
      <c r="H20" s="65"/>
    </row>
    <row r="21" spans="1:8" s="62" customFormat="1" ht="18" customHeight="1" x14ac:dyDescent="0.2">
      <c r="A21" s="610" t="s">
        <v>115</v>
      </c>
      <c r="B21" s="611"/>
      <c r="C21" s="611"/>
      <c r="D21" s="611"/>
      <c r="E21" s="611"/>
      <c r="F21" s="611"/>
      <c r="G21" s="611"/>
      <c r="H21" s="612"/>
    </row>
    <row r="22" spans="1:8" s="62" customFormat="1" ht="34.5" customHeight="1" x14ac:dyDescent="0.2">
      <c r="A22" s="418" t="s">
        <v>722</v>
      </c>
      <c r="B22" s="421">
        <v>3503</v>
      </c>
      <c r="C22" s="422">
        <f>SUM(D22:G22)</f>
        <v>6900</v>
      </c>
      <c r="D22" s="152">
        <v>6900</v>
      </c>
      <c r="E22" s="422">
        <v>0</v>
      </c>
      <c r="F22" s="134">
        <v>0</v>
      </c>
      <c r="G22" s="422">
        <v>0</v>
      </c>
      <c r="H22" s="420" t="s">
        <v>723</v>
      </c>
    </row>
    <row r="23" spans="1:8" s="62" customFormat="1" ht="24.75" customHeight="1" thickBot="1" x14ac:dyDescent="0.25">
      <c r="A23" s="418" t="s">
        <v>724</v>
      </c>
      <c r="B23" s="421">
        <v>3489</v>
      </c>
      <c r="C23" s="422">
        <f>SUM(D23:G23)</f>
        <v>480</v>
      </c>
      <c r="D23" s="152">
        <v>480</v>
      </c>
      <c r="E23" s="422">
        <v>0</v>
      </c>
      <c r="F23" s="134">
        <v>0</v>
      </c>
      <c r="G23" s="423">
        <v>0</v>
      </c>
      <c r="H23" s="433" t="s">
        <v>725</v>
      </c>
    </row>
    <row r="24" spans="1:8" s="62" customFormat="1" ht="16.5" customHeight="1" thickBot="1" x14ac:dyDescent="0.25">
      <c r="A24" s="66" t="s">
        <v>116</v>
      </c>
      <c r="B24" s="130"/>
      <c r="C24" s="64">
        <f>SUM(C22:C23)</f>
        <v>7380</v>
      </c>
      <c r="D24" s="64">
        <f t="shared" ref="D24:G24" si="3">SUM(D22:D23)</f>
        <v>7380</v>
      </c>
      <c r="E24" s="64">
        <f t="shared" si="3"/>
        <v>0</v>
      </c>
      <c r="F24" s="64">
        <f t="shared" si="3"/>
        <v>0</v>
      </c>
      <c r="G24" s="64">
        <f t="shared" si="3"/>
        <v>0</v>
      </c>
      <c r="H24" s="65"/>
    </row>
    <row r="25" spans="1:8" s="62" customFormat="1" ht="18" customHeight="1" x14ac:dyDescent="0.2">
      <c r="A25" s="610" t="s">
        <v>117</v>
      </c>
      <c r="B25" s="611"/>
      <c r="C25" s="611"/>
      <c r="D25" s="611"/>
      <c r="E25" s="611"/>
      <c r="F25" s="611"/>
      <c r="G25" s="611"/>
      <c r="H25" s="612"/>
    </row>
    <row r="26" spans="1:8" s="62" customFormat="1" ht="45" customHeight="1" x14ac:dyDescent="0.2">
      <c r="A26" s="418" t="s">
        <v>748</v>
      </c>
      <c r="B26" s="419">
        <v>3372</v>
      </c>
      <c r="C26" s="134">
        <f t="shared" ref="C26:C28" si="4">SUM(D26:G26)</f>
        <v>960</v>
      </c>
      <c r="D26" s="152">
        <v>960</v>
      </c>
      <c r="E26" s="134">
        <v>0</v>
      </c>
      <c r="F26" s="134">
        <v>0</v>
      </c>
      <c r="G26" s="134">
        <v>0</v>
      </c>
      <c r="H26" s="420" t="s">
        <v>726</v>
      </c>
    </row>
    <row r="27" spans="1:8" s="62" customFormat="1" ht="45" customHeight="1" x14ac:dyDescent="0.2">
      <c r="A27" s="418" t="s">
        <v>251</v>
      </c>
      <c r="B27" s="419">
        <v>3402</v>
      </c>
      <c r="C27" s="134">
        <f t="shared" si="4"/>
        <v>77742</v>
      </c>
      <c r="D27" s="152">
        <v>77742</v>
      </c>
      <c r="E27" s="134">
        <v>0</v>
      </c>
      <c r="F27" s="134">
        <v>0</v>
      </c>
      <c r="G27" s="134">
        <v>0</v>
      </c>
      <c r="H27" s="420" t="s">
        <v>727</v>
      </c>
    </row>
    <row r="28" spans="1:8" s="62" customFormat="1" ht="45.75" customHeight="1" thickBot="1" x14ac:dyDescent="0.25">
      <c r="A28" s="414" t="s">
        <v>281</v>
      </c>
      <c r="B28" s="415">
        <v>3425</v>
      </c>
      <c r="C28" s="134">
        <f t="shared" si="4"/>
        <v>20520</v>
      </c>
      <c r="D28" s="416">
        <v>20520</v>
      </c>
      <c r="E28" s="209">
        <v>0</v>
      </c>
      <c r="F28" s="209">
        <v>0</v>
      </c>
      <c r="G28" s="209">
        <v>0</v>
      </c>
      <c r="H28" s="417" t="s">
        <v>728</v>
      </c>
    </row>
    <row r="29" spans="1:8" s="62" customFormat="1" ht="16.5" customHeight="1" thickBot="1" x14ac:dyDescent="0.25">
      <c r="A29" s="66" t="s">
        <v>123</v>
      </c>
      <c r="B29" s="136"/>
      <c r="C29" s="64">
        <f>SUM(C26:C28)</f>
        <v>99222</v>
      </c>
      <c r="D29" s="64">
        <f>SUM(D26:D28)</f>
        <v>99222</v>
      </c>
      <c r="E29" s="64">
        <f>SUM(E26:E28)</f>
        <v>0</v>
      </c>
      <c r="F29" s="64">
        <f>SUM(F26:F28)</f>
        <v>0</v>
      </c>
      <c r="G29" s="64">
        <f>SUM(G26:G28)</f>
        <v>0</v>
      </c>
      <c r="H29" s="65"/>
    </row>
    <row r="30" spans="1:8" s="62" customFormat="1" ht="18" customHeight="1" x14ac:dyDescent="0.2">
      <c r="A30" s="610" t="s">
        <v>124</v>
      </c>
      <c r="B30" s="611"/>
      <c r="C30" s="611"/>
      <c r="D30" s="611"/>
      <c r="E30" s="611"/>
      <c r="F30" s="611"/>
      <c r="G30" s="611"/>
      <c r="H30" s="612"/>
    </row>
    <row r="31" spans="1:8" s="62" customFormat="1" ht="34.5" customHeight="1" x14ac:dyDescent="0.2">
      <c r="A31" s="418" t="s">
        <v>418</v>
      </c>
      <c r="B31" s="419">
        <v>3495</v>
      </c>
      <c r="C31" s="134">
        <f t="shared" ref="C31:C40" si="5">SUM(D31:G31)</f>
        <v>5815</v>
      </c>
      <c r="D31" s="152">
        <v>4015</v>
      </c>
      <c r="E31" s="134">
        <v>1800</v>
      </c>
      <c r="F31" s="134">
        <v>0</v>
      </c>
      <c r="G31" s="134">
        <v>0</v>
      </c>
      <c r="H31" s="420" t="s">
        <v>729</v>
      </c>
    </row>
    <row r="32" spans="1:8" s="62" customFormat="1" ht="24" customHeight="1" x14ac:dyDescent="0.2">
      <c r="A32" s="418" t="s">
        <v>420</v>
      </c>
      <c r="B32" s="419">
        <v>3486</v>
      </c>
      <c r="C32" s="134">
        <f t="shared" si="5"/>
        <v>19120</v>
      </c>
      <c r="D32" s="152">
        <v>19120</v>
      </c>
      <c r="E32" s="134">
        <v>0</v>
      </c>
      <c r="F32" s="134">
        <v>0</v>
      </c>
      <c r="G32" s="134">
        <v>0</v>
      </c>
      <c r="H32" s="420" t="s">
        <v>730</v>
      </c>
    </row>
    <row r="33" spans="1:16379" s="62" customFormat="1" ht="34.5" customHeight="1" x14ac:dyDescent="0.2">
      <c r="A33" s="418" t="s">
        <v>424</v>
      </c>
      <c r="B33" s="419">
        <v>3464</v>
      </c>
      <c r="C33" s="134">
        <f t="shared" si="5"/>
        <v>100932.34</v>
      </c>
      <c r="D33" s="152">
        <v>100932.34</v>
      </c>
      <c r="E33" s="134">
        <v>0</v>
      </c>
      <c r="F33" s="134">
        <v>0</v>
      </c>
      <c r="G33" s="134">
        <v>0</v>
      </c>
      <c r="H33" s="420" t="s">
        <v>731</v>
      </c>
    </row>
    <row r="34" spans="1:16379" s="424" customFormat="1" ht="34.5" customHeight="1" x14ac:dyDescent="0.2">
      <c r="A34" s="418" t="s">
        <v>415</v>
      </c>
      <c r="B34" s="419">
        <v>3474</v>
      </c>
      <c r="C34" s="134">
        <f t="shared" si="5"/>
        <v>2296</v>
      </c>
      <c r="D34" s="152">
        <v>2296</v>
      </c>
      <c r="E34" s="134">
        <v>0</v>
      </c>
      <c r="F34" s="134">
        <v>0</v>
      </c>
      <c r="G34" s="134">
        <v>0</v>
      </c>
      <c r="H34" s="420" t="s">
        <v>732</v>
      </c>
    </row>
    <row r="35" spans="1:16379" s="62" customFormat="1" ht="24" customHeight="1" x14ac:dyDescent="0.2">
      <c r="A35" s="418" t="s">
        <v>429</v>
      </c>
      <c r="B35" s="419">
        <v>3465</v>
      </c>
      <c r="C35" s="134">
        <f t="shared" si="5"/>
        <v>17700</v>
      </c>
      <c r="D35" s="152">
        <v>17700</v>
      </c>
      <c r="E35" s="134">
        <v>0</v>
      </c>
      <c r="F35" s="134">
        <v>0</v>
      </c>
      <c r="G35" s="134">
        <v>0</v>
      </c>
      <c r="H35" s="420" t="s">
        <v>730</v>
      </c>
    </row>
    <row r="36" spans="1:16379" s="62" customFormat="1" ht="34.5" customHeight="1" x14ac:dyDescent="0.2">
      <c r="A36" s="418" t="s">
        <v>416</v>
      </c>
      <c r="B36" s="419">
        <v>3500</v>
      </c>
      <c r="C36" s="134">
        <f t="shared" si="5"/>
        <v>834</v>
      </c>
      <c r="D36" s="152">
        <v>350</v>
      </c>
      <c r="E36" s="134">
        <v>342</v>
      </c>
      <c r="F36" s="134">
        <v>142</v>
      </c>
      <c r="G36" s="134">
        <v>0</v>
      </c>
      <c r="H36" s="420" t="s">
        <v>733</v>
      </c>
    </row>
    <row r="37" spans="1:16379" s="62" customFormat="1" ht="45" customHeight="1" x14ac:dyDescent="0.2">
      <c r="A37" s="418" t="s">
        <v>435</v>
      </c>
      <c r="B37" s="419">
        <v>3490</v>
      </c>
      <c r="C37" s="134">
        <f t="shared" si="5"/>
        <v>11987</v>
      </c>
      <c r="D37" s="152">
        <v>11987</v>
      </c>
      <c r="E37" s="134">
        <v>0</v>
      </c>
      <c r="F37" s="134">
        <v>0</v>
      </c>
      <c r="G37" s="134">
        <v>0</v>
      </c>
      <c r="H37" s="420" t="s">
        <v>734</v>
      </c>
    </row>
    <row r="38" spans="1:16379" s="62" customFormat="1" ht="45" customHeight="1" x14ac:dyDescent="0.2">
      <c r="A38" s="418" t="s">
        <v>436</v>
      </c>
      <c r="B38" s="419">
        <v>3492</v>
      </c>
      <c r="C38" s="134">
        <f t="shared" si="5"/>
        <v>14291</v>
      </c>
      <c r="D38" s="152">
        <v>14291</v>
      </c>
      <c r="E38" s="134">
        <v>0</v>
      </c>
      <c r="F38" s="134">
        <v>0</v>
      </c>
      <c r="G38" s="134">
        <v>0</v>
      </c>
      <c r="H38" s="420" t="s">
        <v>734</v>
      </c>
    </row>
    <row r="39" spans="1:16379" s="62" customFormat="1" ht="45" customHeight="1" x14ac:dyDescent="0.2">
      <c r="A39" s="418" t="s">
        <v>437</v>
      </c>
      <c r="B39" s="419">
        <v>3493</v>
      </c>
      <c r="C39" s="134">
        <f t="shared" si="5"/>
        <v>17219</v>
      </c>
      <c r="D39" s="152">
        <v>17219</v>
      </c>
      <c r="E39" s="134">
        <v>0</v>
      </c>
      <c r="F39" s="134">
        <v>0</v>
      </c>
      <c r="G39" s="134">
        <v>0</v>
      </c>
      <c r="H39" s="420" t="s">
        <v>734</v>
      </c>
    </row>
    <row r="40" spans="1:16379" s="62" customFormat="1" ht="45.75" customHeight="1" thickBot="1" x14ac:dyDescent="0.25">
      <c r="A40" s="414" t="s">
        <v>438</v>
      </c>
      <c r="B40" s="415">
        <v>3494</v>
      </c>
      <c r="C40" s="134">
        <f t="shared" si="5"/>
        <v>21774</v>
      </c>
      <c r="D40" s="416">
        <v>21774</v>
      </c>
      <c r="E40" s="209">
        <v>0</v>
      </c>
      <c r="F40" s="209">
        <v>0</v>
      </c>
      <c r="G40" s="209">
        <v>0</v>
      </c>
      <c r="H40" s="417" t="s">
        <v>734</v>
      </c>
    </row>
    <row r="41" spans="1:16379" s="62" customFormat="1" ht="16.5" customHeight="1" thickBot="1" x14ac:dyDescent="0.25">
      <c r="A41" s="66" t="s">
        <v>125</v>
      </c>
      <c r="B41" s="136">
        <v>75</v>
      </c>
      <c r="C41" s="64">
        <f>SUM(C31:C40)</f>
        <v>211968.34</v>
      </c>
      <c r="D41" s="64">
        <f>SUM(D31:D40)</f>
        <v>209684.34</v>
      </c>
      <c r="E41" s="64">
        <f>SUM(E31:E40)</f>
        <v>2142</v>
      </c>
      <c r="F41" s="64">
        <f>SUM(F31:F40)</f>
        <v>142</v>
      </c>
      <c r="G41" s="64">
        <f>SUM(G31:G40)</f>
        <v>0</v>
      </c>
      <c r="H41" s="65"/>
    </row>
    <row r="42" spans="1:16379" s="62" customFormat="1" ht="18" customHeight="1" x14ac:dyDescent="0.2">
      <c r="A42" s="610" t="s">
        <v>390</v>
      </c>
      <c r="B42" s="611"/>
      <c r="C42" s="611"/>
      <c r="D42" s="611"/>
      <c r="E42" s="611"/>
      <c r="F42" s="611"/>
      <c r="G42" s="611"/>
      <c r="H42" s="612"/>
    </row>
    <row r="43" spans="1:16379" s="62" customFormat="1" ht="24.75" customHeight="1" thickBot="1" x14ac:dyDescent="0.25">
      <c r="A43" s="414" t="s">
        <v>447</v>
      </c>
      <c r="B43" s="415">
        <v>3468</v>
      </c>
      <c r="C43" s="209">
        <f>SUM(D43:G43)</f>
        <v>178895</v>
      </c>
      <c r="D43" s="416">
        <v>178895</v>
      </c>
      <c r="E43" s="209">
        <v>0</v>
      </c>
      <c r="F43" s="209">
        <v>0</v>
      </c>
      <c r="G43" s="209">
        <v>0</v>
      </c>
      <c r="H43" s="417" t="s">
        <v>735</v>
      </c>
    </row>
    <row r="44" spans="1:16379" s="62" customFormat="1" ht="25.5" customHeight="1" thickBot="1" x14ac:dyDescent="0.25">
      <c r="A44" s="66" t="s">
        <v>609</v>
      </c>
      <c r="B44" s="136"/>
      <c r="C44" s="64">
        <f>SUM(C43)</f>
        <v>178895</v>
      </c>
      <c r="D44" s="64">
        <f t="shared" ref="D44:G44" si="6">SUM(D43)</f>
        <v>178895</v>
      </c>
      <c r="E44" s="64">
        <f t="shared" si="6"/>
        <v>0</v>
      </c>
      <c r="F44" s="64">
        <f t="shared" si="6"/>
        <v>0</v>
      </c>
      <c r="G44" s="64">
        <f t="shared" si="6"/>
        <v>0</v>
      </c>
      <c r="H44" s="65"/>
    </row>
    <row r="45" spans="1:16379" s="424" customFormat="1" ht="18" customHeight="1" x14ac:dyDescent="0.2">
      <c r="A45" s="610" t="s">
        <v>126</v>
      </c>
      <c r="B45" s="611"/>
      <c r="C45" s="611"/>
      <c r="D45" s="611"/>
      <c r="E45" s="611"/>
      <c r="F45" s="611"/>
      <c r="G45" s="611"/>
      <c r="H45" s="612"/>
      <c r="I45" s="425"/>
      <c r="J45" s="425"/>
      <c r="K45" s="425"/>
      <c r="L45" s="425"/>
      <c r="M45" s="425"/>
      <c r="N45" s="425"/>
      <c r="O45" s="425"/>
      <c r="P45" s="425"/>
      <c r="Q45" s="425"/>
      <c r="R45" s="425"/>
      <c r="S45" s="425"/>
      <c r="T45" s="425"/>
      <c r="U45" s="425"/>
      <c r="V45" s="425"/>
      <c r="W45" s="425"/>
      <c r="X45" s="425"/>
      <c r="Y45" s="425"/>
      <c r="Z45" s="425"/>
      <c r="AA45" s="425"/>
      <c r="AB45" s="425"/>
      <c r="AC45" s="425"/>
      <c r="AD45" s="425"/>
      <c r="AE45" s="425"/>
      <c r="AF45" s="425"/>
      <c r="AG45" s="425"/>
      <c r="AH45" s="425"/>
      <c r="AI45" s="425"/>
      <c r="AJ45" s="425"/>
      <c r="AK45" s="425"/>
      <c r="AL45" s="425"/>
      <c r="AM45" s="425"/>
      <c r="AN45" s="425"/>
      <c r="AO45" s="425"/>
      <c r="AP45" s="425"/>
      <c r="AQ45" s="425"/>
      <c r="AR45" s="425"/>
      <c r="AS45" s="425"/>
      <c r="AT45" s="425"/>
      <c r="AU45" s="425"/>
      <c r="AV45" s="425"/>
      <c r="AW45" s="425"/>
      <c r="AX45" s="425"/>
      <c r="AY45" s="425"/>
      <c r="AZ45" s="425"/>
      <c r="BA45" s="425"/>
      <c r="BB45" s="425"/>
      <c r="BC45" s="425"/>
      <c r="BD45" s="425"/>
      <c r="BE45" s="425"/>
      <c r="BF45" s="425"/>
      <c r="BG45" s="425"/>
      <c r="BH45" s="425"/>
      <c r="BI45" s="425"/>
      <c r="BJ45" s="425"/>
      <c r="BK45" s="425"/>
      <c r="BL45" s="425"/>
      <c r="BM45" s="425"/>
      <c r="BN45" s="425"/>
      <c r="BO45" s="425"/>
      <c r="BP45" s="425"/>
      <c r="BQ45" s="425"/>
      <c r="BR45" s="425"/>
      <c r="BS45" s="425"/>
      <c r="BT45" s="425"/>
      <c r="BU45" s="425"/>
      <c r="BV45" s="425"/>
      <c r="BW45" s="425"/>
      <c r="BX45" s="425"/>
      <c r="BY45" s="425"/>
      <c r="BZ45" s="425"/>
      <c r="CA45" s="425"/>
      <c r="CB45" s="425"/>
      <c r="CC45" s="425"/>
      <c r="CD45" s="425"/>
      <c r="CE45" s="425"/>
      <c r="CF45" s="425"/>
      <c r="CG45" s="425"/>
      <c r="CH45" s="425"/>
      <c r="CI45" s="425"/>
      <c r="CJ45" s="425"/>
      <c r="CK45" s="425"/>
      <c r="CL45" s="425"/>
      <c r="CM45" s="425"/>
      <c r="CN45" s="425"/>
      <c r="CO45" s="425"/>
      <c r="CP45" s="425"/>
      <c r="CQ45" s="425"/>
      <c r="CR45" s="425"/>
      <c r="CS45" s="425"/>
      <c r="CT45" s="425"/>
      <c r="CU45" s="425"/>
      <c r="CV45" s="425"/>
      <c r="CW45" s="425"/>
      <c r="CX45" s="425"/>
      <c r="CY45" s="425"/>
      <c r="CZ45" s="425"/>
      <c r="DA45" s="425"/>
      <c r="DB45" s="425"/>
      <c r="DC45" s="425"/>
      <c r="DD45" s="425"/>
      <c r="DE45" s="425"/>
      <c r="DF45" s="425"/>
      <c r="DG45" s="425"/>
      <c r="DH45" s="425"/>
      <c r="DI45" s="425"/>
      <c r="DJ45" s="425"/>
      <c r="DK45" s="425"/>
      <c r="DL45" s="425"/>
      <c r="DM45" s="425"/>
      <c r="DN45" s="425"/>
      <c r="DO45" s="425"/>
      <c r="DP45" s="425"/>
      <c r="DQ45" s="425"/>
      <c r="DR45" s="425"/>
      <c r="DS45" s="425"/>
      <c r="DT45" s="425"/>
      <c r="DU45" s="425"/>
      <c r="DV45" s="425"/>
      <c r="DW45" s="425"/>
      <c r="DX45" s="425"/>
      <c r="DY45" s="425"/>
      <c r="DZ45" s="425"/>
      <c r="EA45" s="425"/>
      <c r="EB45" s="425"/>
      <c r="EC45" s="425"/>
      <c r="ED45" s="425"/>
      <c r="EE45" s="425"/>
      <c r="EF45" s="425"/>
      <c r="EG45" s="425"/>
      <c r="EH45" s="425"/>
      <c r="EI45" s="425"/>
      <c r="EJ45" s="425"/>
      <c r="EK45" s="425"/>
      <c r="EL45" s="425"/>
      <c r="EM45" s="425"/>
      <c r="EN45" s="425"/>
      <c r="EO45" s="425"/>
      <c r="EP45" s="425"/>
      <c r="EQ45" s="425"/>
      <c r="ER45" s="425"/>
      <c r="ES45" s="425"/>
      <c r="ET45" s="425"/>
      <c r="EU45" s="425"/>
      <c r="EV45" s="425"/>
      <c r="EW45" s="425"/>
      <c r="EX45" s="425"/>
      <c r="EY45" s="425"/>
      <c r="EZ45" s="425"/>
      <c r="FA45" s="425"/>
      <c r="FB45" s="425"/>
      <c r="FC45" s="425"/>
      <c r="FD45" s="425"/>
      <c r="FE45" s="425"/>
      <c r="FF45" s="425"/>
      <c r="FG45" s="425"/>
      <c r="FH45" s="425"/>
      <c r="FI45" s="425"/>
      <c r="FJ45" s="425"/>
      <c r="FK45" s="425"/>
      <c r="FL45" s="425"/>
      <c r="FM45" s="425"/>
      <c r="FN45" s="425"/>
      <c r="FO45" s="425"/>
      <c r="FP45" s="425"/>
      <c r="FQ45" s="425"/>
      <c r="FR45" s="425"/>
      <c r="FS45" s="425"/>
      <c r="FT45" s="425"/>
      <c r="FU45" s="425"/>
      <c r="FV45" s="425"/>
      <c r="FW45" s="425"/>
      <c r="FX45" s="425"/>
      <c r="FY45" s="425"/>
      <c r="FZ45" s="425"/>
      <c r="GA45" s="425"/>
      <c r="GB45" s="425"/>
      <c r="GC45" s="425"/>
      <c r="GD45" s="425"/>
      <c r="GE45" s="425"/>
      <c r="GF45" s="425"/>
      <c r="GG45" s="425"/>
      <c r="GH45" s="425"/>
      <c r="GI45" s="425"/>
      <c r="GJ45" s="425"/>
      <c r="GK45" s="425"/>
      <c r="GL45" s="425"/>
      <c r="GM45" s="425"/>
      <c r="GN45" s="425"/>
      <c r="GO45" s="425"/>
      <c r="GP45" s="425"/>
      <c r="GQ45" s="425"/>
      <c r="GR45" s="425"/>
      <c r="GS45" s="425"/>
      <c r="GT45" s="425"/>
      <c r="GU45" s="425"/>
      <c r="GV45" s="425"/>
      <c r="GW45" s="425"/>
      <c r="GX45" s="425"/>
      <c r="GY45" s="425"/>
      <c r="GZ45" s="425"/>
      <c r="HA45" s="425"/>
      <c r="HB45" s="425"/>
      <c r="HC45" s="425"/>
      <c r="HD45" s="425"/>
      <c r="HE45" s="425"/>
      <c r="HF45" s="425"/>
      <c r="HG45" s="425"/>
      <c r="HH45" s="425"/>
      <c r="HI45" s="425"/>
      <c r="HJ45" s="425"/>
      <c r="HK45" s="425"/>
      <c r="HL45" s="425"/>
      <c r="HM45" s="425"/>
      <c r="HN45" s="425"/>
      <c r="HO45" s="425"/>
      <c r="HP45" s="425"/>
      <c r="HQ45" s="425"/>
      <c r="HR45" s="425"/>
      <c r="HS45" s="425"/>
      <c r="HT45" s="425"/>
      <c r="HU45" s="425"/>
      <c r="HV45" s="425"/>
      <c r="HW45" s="425"/>
      <c r="HX45" s="425"/>
      <c r="HY45" s="425"/>
      <c r="HZ45" s="425"/>
      <c r="IA45" s="425"/>
      <c r="IB45" s="425"/>
      <c r="IC45" s="425"/>
      <c r="ID45" s="425"/>
      <c r="IE45" s="425"/>
      <c r="IF45" s="425"/>
      <c r="IG45" s="425"/>
      <c r="IH45" s="425"/>
      <c r="II45" s="425"/>
      <c r="IJ45" s="425"/>
      <c r="IK45" s="425"/>
      <c r="IL45" s="425"/>
      <c r="IM45" s="425"/>
      <c r="IN45" s="425"/>
      <c r="IO45" s="425"/>
      <c r="IP45" s="425"/>
      <c r="IQ45" s="425"/>
      <c r="IR45" s="425"/>
      <c r="IS45" s="425"/>
      <c r="IT45" s="425"/>
      <c r="IV45" s="425"/>
      <c r="IW45" s="425"/>
      <c r="IX45" s="425"/>
      <c r="IY45" s="425"/>
      <c r="IZ45" s="425"/>
      <c r="JA45" s="425"/>
      <c r="JB45" s="425"/>
      <c r="JC45" s="425"/>
      <c r="JD45" s="425"/>
      <c r="JE45" s="425"/>
      <c r="JF45" s="425"/>
      <c r="JG45" s="425"/>
      <c r="JH45" s="425"/>
      <c r="JI45" s="425"/>
      <c r="JJ45" s="425"/>
      <c r="JK45" s="425"/>
      <c r="JL45" s="425"/>
      <c r="JM45" s="425"/>
      <c r="JN45" s="425"/>
      <c r="JO45" s="425"/>
      <c r="JP45" s="425"/>
      <c r="JQ45" s="425"/>
      <c r="JR45" s="425"/>
      <c r="JS45" s="425"/>
      <c r="JT45" s="425"/>
      <c r="JU45" s="425"/>
      <c r="JV45" s="425"/>
      <c r="JW45" s="425"/>
      <c r="JX45" s="425"/>
      <c r="JY45" s="425"/>
      <c r="JZ45" s="425"/>
      <c r="KA45" s="425"/>
      <c r="KB45" s="425"/>
      <c r="KC45" s="425"/>
      <c r="KD45" s="425"/>
      <c r="KE45" s="425"/>
      <c r="KF45" s="425"/>
      <c r="KG45" s="425"/>
      <c r="KH45" s="425"/>
      <c r="KI45" s="425"/>
      <c r="KJ45" s="425"/>
      <c r="KK45" s="425"/>
      <c r="KL45" s="425"/>
      <c r="KM45" s="425"/>
      <c r="KN45" s="425"/>
      <c r="KO45" s="425"/>
      <c r="KP45" s="425"/>
      <c r="KQ45" s="425"/>
      <c r="KR45" s="425"/>
      <c r="KS45" s="425"/>
      <c r="KT45" s="425"/>
      <c r="KU45" s="425"/>
      <c r="KV45" s="425"/>
      <c r="KW45" s="425"/>
      <c r="KX45" s="425"/>
      <c r="KY45" s="425"/>
      <c r="KZ45" s="425"/>
      <c r="LA45" s="425"/>
      <c r="LB45" s="425"/>
      <c r="LC45" s="425"/>
      <c r="LD45" s="425"/>
      <c r="LE45" s="425"/>
      <c r="LF45" s="425"/>
      <c r="LG45" s="425"/>
      <c r="LH45" s="425"/>
      <c r="LI45" s="425"/>
      <c r="LJ45" s="425"/>
      <c r="LK45" s="425"/>
      <c r="LL45" s="425"/>
      <c r="LM45" s="425"/>
      <c r="LN45" s="425"/>
      <c r="LO45" s="425"/>
      <c r="LP45" s="425"/>
      <c r="LQ45" s="425"/>
      <c r="LR45" s="425"/>
      <c r="LS45" s="425"/>
      <c r="LT45" s="425"/>
      <c r="LU45" s="425"/>
      <c r="LV45" s="425"/>
      <c r="LW45" s="425"/>
      <c r="LX45" s="425"/>
      <c r="LY45" s="425"/>
      <c r="LZ45" s="425"/>
      <c r="MA45" s="425"/>
      <c r="MB45" s="425"/>
      <c r="MC45" s="425"/>
      <c r="MD45" s="425"/>
      <c r="ME45" s="425"/>
      <c r="MF45" s="425"/>
      <c r="MG45" s="425"/>
      <c r="MH45" s="425"/>
      <c r="MI45" s="425"/>
      <c r="MJ45" s="425"/>
      <c r="MK45" s="425"/>
      <c r="ML45" s="425"/>
      <c r="MM45" s="425"/>
      <c r="MN45" s="425"/>
      <c r="MO45" s="425"/>
      <c r="MP45" s="425"/>
      <c r="MQ45" s="425"/>
      <c r="MR45" s="425"/>
      <c r="MS45" s="425"/>
      <c r="MT45" s="425"/>
      <c r="MU45" s="425"/>
      <c r="MV45" s="425"/>
      <c r="MW45" s="425"/>
      <c r="MX45" s="425"/>
      <c r="MY45" s="425"/>
      <c r="MZ45" s="425"/>
      <c r="NA45" s="425"/>
      <c r="NB45" s="425"/>
      <c r="NC45" s="425"/>
      <c r="ND45" s="425"/>
      <c r="NE45" s="425"/>
      <c r="NF45" s="425"/>
      <c r="NG45" s="425"/>
      <c r="NH45" s="425"/>
      <c r="NI45" s="425"/>
      <c r="NJ45" s="425"/>
      <c r="NK45" s="425"/>
      <c r="NL45" s="425"/>
      <c r="NM45" s="425"/>
      <c r="NN45" s="425"/>
      <c r="NO45" s="425"/>
      <c r="NP45" s="425"/>
      <c r="NQ45" s="425"/>
      <c r="NR45" s="425"/>
      <c r="NS45" s="425"/>
      <c r="NT45" s="425"/>
      <c r="NU45" s="425"/>
      <c r="NV45" s="425"/>
      <c r="NW45" s="425"/>
      <c r="NX45" s="425"/>
      <c r="NY45" s="425"/>
      <c r="NZ45" s="425"/>
      <c r="OA45" s="425"/>
      <c r="OB45" s="425"/>
      <c r="OC45" s="425"/>
      <c r="OD45" s="425"/>
      <c r="OE45" s="425"/>
      <c r="OF45" s="425"/>
      <c r="OG45" s="425"/>
      <c r="OH45" s="425"/>
      <c r="OI45" s="425"/>
      <c r="OJ45" s="425"/>
      <c r="OK45" s="425"/>
      <c r="OL45" s="425"/>
      <c r="OM45" s="425"/>
      <c r="ON45" s="425"/>
      <c r="OO45" s="425"/>
      <c r="OP45" s="425"/>
      <c r="OQ45" s="425"/>
      <c r="OR45" s="425"/>
      <c r="OS45" s="425"/>
      <c r="OT45" s="425"/>
      <c r="OU45" s="425"/>
      <c r="OV45" s="425"/>
      <c r="OW45" s="425"/>
      <c r="OX45" s="425"/>
      <c r="OY45" s="425"/>
      <c r="OZ45" s="425"/>
      <c r="PA45" s="425"/>
      <c r="PB45" s="425"/>
      <c r="PC45" s="425"/>
      <c r="PD45" s="425"/>
      <c r="PE45" s="425"/>
      <c r="PF45" s="425"/>
      <c r="PG45" s="425"/>
      <c r="PH45" s="425"/>
      <c r="PI45" s="425"/>
      <c r="PJ45" s="425"/>
      <c r="PK45" s="425"/>
      <c r="PL45" s="425"/>
      <c r="PM45" s="425"/>
      <c r="PN45" s="425"/>
      <c r="PO45" s="425"/>
      <c r="PP45" s="425"/>
      <c r="PQ45" s="425"/>
      <c r="PR45" s="425"/>
      <c r="PS45" s="425"/>
      <c r="PT45" s="425"/>
      <c r="PU45" s="425"/>
      <c r="PV45" s="425"/>
      <c r="PW45" s="425"/>
      <c r="PX45" s="425"/>
      <c r="PY45" s="425"/>
      <c r="PZ45" s="425"/>
      <c r="QA45" s="425"/>
      <c r="QB45" s="425"/>
      <c r="QC45" s="425"/>
      <c r="QD45" s="425"/>
      <c r="QE45" s="425"/>
      <c r="QF45" s="425"/>
      <c r="QG45" s="425"/>
      <c r="QH45" s="425"/>
      <c r="QI45" s="425"/>
      <c r="QJ45" s="425"/>
      <c r="QK45" s="425"/>
      <c r="QL45" s="425"/>
      <c r="QM45" s="425"/>
      <c r="QN45" s="425"/>
      <c r="QO45" s="425"/>
      <c r="QP45" s="425"/>
      <c r="QQ45" s="425"/>
      <c r="QR45" s="425"/>
      <c r="QS45" s="425"/>
      <c r="QT45" s="425"/>
      <c r="QU45" s="425"/>
      <c r="QV45" s="425"/>
      <c r="QW45" s="425"/>
      <c r="QX45" s="425"/>
      <c r="QY45" s="425"/>
      <c r="QZ45" s="425"/>
      <c r="RA45" s="425"/>
      <c r="RB45" s="425"/>
      <c r="RC45" s="425"/>
      <c r="RD45" s="425"/>
      <c r="RE45" s="425"/>
      <c r="RF45" s="425"/>
      <c r="RG45" s="425"/>
      <c r="RH45" s="425"/>
      <c r="RI45" s="425"/>
      <c r="RJ45" s="425"/>
      <c r="RK45" s="425"/>
      <c r="RL45" s="425"/>
      <c r="RM45" s="425"/>
      <c r="RN45" s="425"/>
      <c r="RO45" s="425"/>
      <c r="RP45" s="425"/>
      <c r="RQ45" s="425"/>
      <c r="RR45" s="425"/>
      <c r="RS45" s="425"/>
      <c r="RT45" s="425"/>
      <c r="RU45" s="425"/>
      <c r="RV45" s="425"/>
      <c r="RW45" s="425"/>
      <c r="RX45" s="425"/>
      <c r="RY45" s="425"/>
      <c r="RZ45" s="425"/>
      <c r="SA45" s="425"/>
      <c r="SB45" s="425"/>
      <c r="SC45" s="425"/>
      <c r="SD45" s="425"/>
      <c r="SE45" s="425"/>
      <c r="SF45" s="425"/>
      <c r="SG45" s="425"/>
      <c r="SH45" s="425"/>
      <c r="SI45" s="425"/>
      <c r="SJ45" s="425"/>
      <c r="SK45" s="425"/>
      <c r="SL45" s="425"/>
      <c r="SM45" s="425"/>
      <c r="SN45" s="425"/>
      <c r="SO45" s="425"/>
      <c r="SP45" s="425"/>
      <c r="SR45" s="425"/>
      <c r="SS45" s="425"/>
      <c r="ST45" s="425"/>
      <c r="SU45" s="425"/>
      <c r="SV45" s="425"/>
      <c r="SW45" s="425"/>
      <c r="SX45" s="425"/>
      <c r="SY45" s="425"/>
      <c r="SZ45" s="425"/>
      <c r="TA45" s="425"/>
      <c r="TB45" s="425"/>
      <c r="TC45" s="425"/>
      <c r="TD45" s="425"/>
      <c r="TE45" s="425"/>
      <c r="TF45" s="425"/>
      <c r="TG45" s="425"/>
      <c r="TH45" s="425"/>
      <c r="TI45" s="425"/>
      <c r="TJ45" s="425"/>
      <c r="TK45" s="425"/>
      <c r="TL45" s="425"/>
      <c r="TM45" s="425"/>
      <c r="TN45" s="425"/>
      <c r="TO45" s="425"/>
      <c r="TP45" s="425"/>
      <c r="TQ45" s="425"/>
      <c r="TR45" s="425"/>
      <c r="TS45" s="425"/>
      <c r="TT45" s="425"/>
      <c r="TU45" s="425"/>
      <c r="TV45" s="425"/>
      <c r="TW45" s="425"/>
      <c r="TX45" s="425"/>
      <c r="TY45" s="425"/>
      <c r="TZ45" s="425"/>
      <c r="UA45" s="425"/>
      <c r="UB45" s="425"/>
      <c r="UC45" s="425"/>
      <c r="UD45" s="425"/>
      <c r="UE45" s="425"/>
      <c r="UF45" s="425"/>
      <c r="UG45" s="425"/>
      <c r="UH45" s="425"/>
      <c r="UI45" s="425"/>
      <c r="UJ45" s="425"/>
      <c r="UK45" s="425"/>
      <c r="UL45" s="425"/>
      <c r="UM45" s="425"/>
      <c r="UN45" s="425"/>
      <c r="UO45" s="425"/>
      <c r="UP45" s="425"/>
      <c r="UQ45" s="425"/>
      <c r="UR45" s="425"/>
      <c r="US45" s="425"/>
      <c r="UT45" s="425"/>
      <c r="UU45" s="425"/>
      <c r="UV45" s="425"/>
      <c r="UW45" s="425"/>
      <c r="UX45" s="425"/>
      <c r="UY45" s="425"/>
      <c r="UZ45" s="425"/>
      <c r="VA45" s="425"/>
      <c r="VB45" s="425"/>
      <c r="VC45" s="425"/>
      <c r="VD45" s="425"/>
      <c r="VE45" s="425"/>
      <c r="VF45" s="425"/>
      <c r="VG45" s="425"/>
      <c r="VH45" s="425"/>
      <c r="VI45" s="425"/>
      <c r="VJ45" s="425"/>
      <c r="VK45" s="425"/>
      <c r="VL45" s="425"/>
      <c r="VM45" s="425"/>
      <c r="VN45" s="425"/>
      <c r="VO45" s="425"/>
      <c r="VP45" s="425"/>
      <c r="VQ45" s="425"/>
      <c r="VR45" s="425"/>
      <c r="VS45" s="425"/>
      <c r="VT45" s="425"/>
      <c r="VU45" s="425"/>
      <c r="VV45" s="425"/>
      <c r="VW45" s="425"/>
      <c r="VX45" s="425"/>
      <c r="VY45" s="425"/>
      <c r="VZ45" s="425"/>
      <c r="WA45" s="425"/>
      <c r="WB45" s="425"/>
      <c r="WC45" s="425"/>
      <c r="WD45" s="425"/>
      <c r="WE45" s="425"/>
      <c r="WF45" s="425"/>
      <c r="WG45" s="425"/>
      <c r="WH45" s="425"/>
      <c r="WI45" s="425"/>
      <c r="WJ45" s="425"/>
      <c r="WK45" s="425"/>
      <c r="WL45" s="425"/>
      <c r="WM45" s="425"/>
      <c r="WN45" s="425"/>
      <c r="WO45" s="425"/>
      <c r="WP45" s="425"/>
      <c r="WQ45" s="425"/>
      <c r="WR45" s="425"/>
      <c r="WS45" s="425"/>
      <c r="WT45" s="425"/>
      <c r="WU45" s="425"/>
      <c r="WV45" s="425"/>
      <c r="WW45" s="425"/>
      <c r="WX45" s="425"/>
      <c r="WY45" s="425"/>
      <c r="WZ45" s="425"/>
      <c r="XA45" s="425"/>
      <c r="XB45" s="425"/>
      <c r="XC45" s="425"/>
      <c r="XD45" s="425"/>
      <c r="XE45" s="425"/>
      <c r="XF45" s="425"/>
      <c r="XG45" s="425"/>
      <c r="XH45" s="425"/>
      <c r="XI45" s="425"/>
      <c r="XJ45" s="425"/>
      <c r="XK45" s="425"/>
      <c r="XL45" s="425"/>
      <c r="XM45" s="425"/>
      <c r="XN45" s="425"/>
      <c r="XO45" s="425"/>
      <c r="XP45" s="425"/>
      <c r="XQ45" s="425"/>
      <c r="XR45" s="425"/>
      <c r="XS45" s="425"/>
      <c r="XT45" s="425"/>
      <c r="XU45" s="425"/>
      <c r="XV45" s="425"/>
      <c r="XW45" s="425"/>
      <c r="XX45" s="425"/>
      <c r="XY45" s="425"/>
      <c r="XZ45" s="425"/>
      <c r="YA45" s="425"/>
      <c r="YB45" s="425"/>
      <c r="YC45" s="425"/>
      <c r="YD45" s="425"/>
      <c r="YE45" s="425"/>
      <c r="YF45" s="425"/>
      <c r="YG45" s="425"/>
      <c r="YH45" s="425"/>
      <c r="YI45" s="425"/>
      <c r="YJ45" s="425"/>
      <c r="YK45" s="425"/>
      <c r="YL45" s="425"/>
      <c r="YM45" s="425"/>
      <c r="YN45" s="425"/>
      <c r="YO45" s="425"/>
      <c r="YP45" s="425"/>
      <c r="YQ45" s="425"/>
      <c r="YR45" s="425"/>
      <c r="YS45" s="425"/>
      <c r="YT45" s="425"/>
      <c r="YU45" s="425"/>
      <c r="YV45" s="425"/>
      <c r="YW45" s="425"/>
      <c r="YX45" s="425"/>
      <c r="YY45" s="425"/>
      <c r="YZ45" s="425"/>
      <c r="ZA45" s="425"/>
      <c r="ZB45" s="425"/>
      <c r="ZC45" s="425"/>
      <c r="ZD45" s="425"/>
      <c r="ZE45" s="425"/>
      <c r="ZF45" s="425"/>
      <c r="ZG45" s="425"/>
      <c r="ZH45" s="425"/>
      <c r="ZI45" s="425"/>
      <c r="ZJ45" s="425"/>
      <c r="ZK45" s="425"/>
      <c r="ZL45" s="425"/>
      <c r="ZM45" s="425"/>
      <c r="ZN45" s="425"/>
      <c r="ZO45" s="425"/>
      <c r="ZP45" s="425"/>
      <c r="ZQ45" s="425"/>
      <c r="ZR45" s="425"/>
      <c r="ZS45" s="425"/>
      <c r="ZT45" s="425"/>
      <c r="ZU45" s="425"/>
      <c r="ZV45" s="425"/>
      <c r="ZW45" s="425"/>
      <c r="ZX45" s="425"/>
      <c r="ZY45" s="425"/>
      <c r="ZZ45" s="425"/>
      <c r="AAA45" s="425"/>
      <c r="AAB45" s="425"/>
      <c r="AAC45" s="425"/>
      <c r="AAD45" s="425"/>
      <c r="AAE45" s="425"/>
      <c r="AAF45" s="425"/>
      <c r="AAG45" s="425"/>
      <c r="AAH45" s="425"/>
      <c r="AAI45" s="425"/>
      <c r="AAJ45" s="425"/>
      <c r="AAK45" s="425"/>
      <c r="AAL45" s="425"/>
      <c r="AAM45" s="425"/>
      <c r="AAN45" s="425"/>
      <c r="AAO45" s="425"/>
      <c r="AAP45" s="425"/>
      <c r="AAQ45" s="425"/>
      <c r="AAR45" s="425"/>
      <c r="AAS45" s="425"/>
      <c r="AAT45" s="425"/>
      <c r="AAU45" s="425"/>
      <c r="AAV45" s="425"/>
      <c r="AAW45" s="425"/>
      <c r="AAX45" s="425"/>
      <c r="AAY45" s="425"/>
      <c r="AAZ45" s="425"/>
      <c r="ABA45" s="425"/>
      <c r="ABB45" s="425"/>
      <c r="ABC45" s="425"/>
      <c r="ABD45" s="425"/>
      <c r="ABE45" s="425"/>
      <c r="ABF45" s="425"/>
      <c r="ABG45" s="425"/>
      <c r="ABH45" s="425"/>
      <c r="ABI45" s="425"/>
      <c r="ABJ45" s="425"/>
      <c r="ABK45" s="425"/>
      <c r="ABL45" s="425"/>
      <c r="ABM45" s="425"/>
      <c r="ABN45" s="425"/>
      <c r="ABO45" s="425"/>
      <c r="ABP45" s="425"/>
      <c r="ABQ45" s="425"/>
      <c r="ABR45" s="425"/>
      <c r="ABS45" s="425"/>
      <c r="ABT45" s="425"/>
      <c r="ABU45" s="425"/>
      <c r="ABV45" s="425"/>
      <c r="ABW45" s="425"/>
      <c r="ABX45" s="425"/>
      <c r="ABY45" s="425"/>
      <c r="ABZ45" s="425"/>
      <c r="ACA45" s="425"/>
      <c r="ACB45" s="425"/>
      <c r="ACC45" s="425"/>
      <c r="ACD45" s="425"/>
      <c r="ACE45" s="425"/>
      <c r="ACF45" s="425"/>
      <c r="ACG45" s="425"/>
      <c r="ACH45" s="425"/>
      <c r="ACI45" s="425"/>
      <c r="ACJ45" s="425"/>
      <c r="ACK45" s="425"/>
      <c r="ACL45" s="425"/>
      <c r="ACN45" s="425"/>
      <c r="ACO45" s="425"/>
      <c r="ACP45" s="425"/>
      <c r="ACQ45" s="425"/>
      <c r="ACR45" s="425"/>
      <c r="ACS45" s="425"/>
      <c r="ACT45" s="425"/>
      <c r="ACU45" s="425"/>
      <c r="ACV45" s="425"/>
      <c r="ACW45" s="425"/>
      <c r="ACX45" s="425"/>
      <c r="ACY45" s="425"/>
      <c r="ACZ45" s="425"/>
      <c r="ADA45" s="425"/>
      <c r="ADB45" s="425"/>
      <c r="ADC45" s="425"/>
      <c r="ADD45" s="425"/>
      <c r="ADE45" s="425"/>
      <c r="ADF45" s="425"/>
      <c r="ADG45" s="425"/>
      <c r="ADH45" s="425"/>
      <c r="ADI45" s="425"/>
      <c r="ADJ45" s="425"/>
      <c r="ADK45" s="425"/>
      <c r="ADL45" s="425"/>
      <c r="ADM45" s="425"/>
      <c r="ADN45" s="425"/>
      <c r="ADO45" s="425"/>
      <c r="ADP45" s="425"/>
      <c r="ADQ45" s="425"/>
      <c r="ADR45" s="425"/>
      <c r="ADS45" s="425"/>
      <c r="ADT45" s="425"/>
      <c r="ADU45" s="425"/>
      <c r="ADV45" s="425"/>
      <c r="ADW45" s="425"/>
      <c r="ADX45" s="425"/>
      <c r="ADY45" s="425"/>
      <c r="ADZ45" s="425"/>
      <c r="AEA45" s="425"/>
      <c r="AEB45" s="425"/>
      <c r="AEC45" s="425"/>
      <c r="AED45" s="425"/>
      <c r="AEE45" s="425"/>
      <c r="AEF45" s="425"/>
      <c r="AEG45" s="425"/>
      <c r="AEH45" s="425"/>
      <c r="AEI45" s="425"/>
      <c r="AEJ45" s="425"/>
      <c r="AEK45" s="425"/>
      <c r="AEL45" s="425"/>
      <c r="AEM45" s="425"/>
      <c r="AEN45" s="425"/>
      <c r="AEO45" s="425"/>
      <c r="AEP45" s="425"/>
      <c r="AEQ45" s="425"/>
      <c r="AER45" s="425"/>
      <c r="AES45" s="425"/>
      <c r="AET45" s="425"/>
      <c r="AEU45" s="425"/>
      <c r="AEV45" s="425"/>
      <c r="AEW45" s="425"/>
      <c r="AEX45" s="425"/>
      <c r="AEY45" s="425"/>
      <c r="AEZ45" s="425"/>
      <c r="AFA45" s="425"/>
      <c r="AFB45" s="425"/>
      <c r="AFC45" s="425"/>
      <c r="AFD45" s="425"/>
      <c r="AFE45" s="425"/>
      <c r="AFF45" s="425"/>
      <c r="AFG45" s="425"/>
      <c r="AFH45" s="425"/>
      <c r="AFI45" s="425"/>
      <c r="AFJ45" s="425"/>
      <c r="AFK45" s="425"/>
      <c r="AFL45" s="425"/>
      <c r="AFM45" s="425"/>
      <c r="AFN45" s="425"/>
      <c r="AFO45" s="425"/>
      <c r="AFP45" s="425"/>
      <c r="AFQ45" s="425"/>
      <c r="AFR45" s="425"/>
      <c r="AFS45" s="425"/>
      <c r="AFT45" s="425"/>
      <c r="AFU45" s="425"/>
      <c r="AFV45" s="425"/>
      <c r="AFW45" s="425"/>
      <c r="AFX45" s="425"/>
      <c r="AFY45" s="425"/>
      <c r="AFZ45" s="425"/>
      <c r="AGA45" s="425"/>
      <c r="AGB45" s="425"/>
      <c r="AGC45" s="425"/>
      <c r="AGD45" s="425"/>
      <c r="AGE45" s="425"/>
      <c r="AGF45" s="425"/>
      <c r="AGG45" s="425"/>
      <c r="AGH45" s="425"/>
      <c r="AGI45" s="425"/>
      <c r="AGJ45" s="425"/>
      <c r="AGK45" s="425"/>
      <c r="AGL45" s="425"/>
      <c r="AGM45" s="425"/>
      <c r="AGN45" s="425"/>
      <c r="AGO45" s="425"/>
      <c r="AGP45" s="425"/>
      <c r="AGQ45" s="425"/>
      <c r="AGR45" s="425"/>
      <c r="AGS45" s="425"/>
      <c r="AGT45" s="425"/>
      <c r="AGU45" s="425"/>
      <c r="AGV45" s="425"/>
      <c r="AGW45" s="425"/>
      <c r="AGX45" s="425"/>
      <c r="AGY45" s="425"/>
      <c r="AGZ45" s="425"/>
      <c r="AHA45" s="425"/>
      <c r="AHB45" s="425"/>
      <c r="AHC45" s="425"/>
      <c r="AHD45" s="425"/>
      <c r="AHE45" s="425"/>
      <c r="AHF45" s="425"/>
      <c r="AHG45" s="425"/>
      <c r="AHH45" s="425"/>
      <c r="AHI45" s="425"/>
      <c r="AHJ45" s="425"/>
      <c r="AHK45" s="425"/>
      <c r="AHL45" s="425"/>
      <c r="AHM45" s="425"/>
      <c r="AHN45" s="425"/>
      <c r="AHO45" s="425"/>
      <c r="AHP45" s="425"/>
      <c r="AHQ45" s="425"/>
      <c r="AHR45" s="425"/>
      <c r="AHS45" s="425"/>
      <c r="AHT45" s="425"/>
      <c r="AHU45" s="425"/>
      <c r="AHV45" s="425"/>
      <c r="AHW45" s="425"/>
      <c r="AHX45" s="425"/>
      <c r="AHY45" s="425"/>
      <c r="AHZ45" s="425"/>
      <c r="AIA45" s="425"/>
      <c r="AIB45" s="425"/>
      <c r="AIC45" s="425"/>
      <c r="AID45" s="425"/>
      <c r="AIE45" s="425"/>
      <c r="AIF45" s="425"/>
      <c r="AIG45" s="425"/>
      <c r="AIH45" s="425"/>
      <c r="AII45" s="425"/>
      <c r="AIJ45" s="425"/>
      <c r="AIK45" s="425"/>
      <c r="AIL45" s="425"/>
      <c r="AIM45" s="425"/>
      <c r="AIN45" s="425"/>
      <c r="AIO45" s="425"/>
      <c r="AIP45" s="425"/>
      <c r="AIQ45" s="425"/>
      <c r="AIR45" s="425"/>
      <c r="AIS45" s="425"/>
      <c r="AIT45" s="425"/>
      <c r="AIU45" s="425"/>
      <c r="AIV45" s="425"/>
      <c r="AIW45" s="425"/>
      <c r="AIX45" s="425"/>
      <c r="AIY45" s="425"/>
      <c r="AIZ45" s="425"/>
      <c r="AJA45" s="425"/>
      <c r="AJB45" s="425"/>
      <c r="AJC45" s="425"/>
      <c r="AJD45" s="425"/>
      <c r="AJE45" s="425"/>
      <c r="AJF45" s="425"/>
      <c r="AJG45" s="425"/>
      <c r="AJH45" s="425"/>
      <c r="AJI45" s="425"/>
      <c r="AJJ45" s="425"/>
      <c r="AJK45" s="425"/>
      <c r="AJL45" s="425"/>
      <c r="AJM45" s="425"/>
      <c r="AJN45" s="425"/>
      <c r="AJO45" s="425"/>
      <c r="AJP45" s="425"/>
      <c r="AJQ45" s="425"/>
      <c r="AJR45" s="425"/>
      <c r="AJS45" s="425"/>
      <c r="AJT45" s="425"/>
      <c r="AJU45" s="425"/>
      <c r="AJV45" s="425"/>
      <c r="AJW45" s="425"/>
      <c r="AJX45" s="425"/>
      <c r="AJY45" s="425"/>
      <c r="AJZ45" s="425"/>
      <c r="AKA45" s="425"/>
      <c r="AKB45" s="425"/>
      <c r="AKC45" s="425"/>
      <c r="AKD45" s="425"/>
      <c r="AKE45" s="425"/>
      <c r="AKF45" s="425"/>
      <c r="AKG45" s="425"/>
      <c r="AKH45" s="425"/>
      <c r="AKI45" s="425"/>
      <c r="AKJ45" s="425"/>
      <c r="AKK45" s="425"/>
      <c r="AKL45" s="425"/>
      <c r="AKM45" s="425"/>
      <c r="AKN45" s="425"/>
      <c r="AKO45" s="425"/>
      <c r="AKP45" s="425"/>
      <c r="AKQ45" s="425"/>
      <c r="AKR45" s="425"/>
      <c r="AKS45" s="425"/>
      <c r="AKT45" s="425"/>
      <c r="AKU45" s="425"/>
      <c r="AKV45" s="425"/>
      <c r="AKW45" s="425"/>
      <c r="AKX45" s="425"/>
      <c r="AKY45" s="425"/>
      <c r="AKZ45" s="425"/>
      <c r="ALA45" s="425"/>
      <c r="ALB45" s="425"/>
      <c r="ALC45" s="425"/>
      <c r="ALD45" s="425"/>
      <c r="ALE45" s="425"/>
      <c r="ALF45" s="425"/>
      <c r="ALG45" s="425"/>
      <c r="ALH45" s="425"/>
      <c r="ALI45" s="425"/>
      <c r="ALJ45" s="425"/>
      <c r="ALK45" s="425"/>
      <c r="ALL45" s="425"/>
      <c r="ALM45" s="425"/>
      <c r="ALN45" s="425"/>
      <c r="ALO45" s="425"/>
      <c r="ALP45" s="425"/>
      <c r="ALQ45" s="425"/>
      <c r="ALR45" s="425"/>
      <c r="ALS45" s="425"/>
      <c r="ALT45" s="425"/>
      <c r="ALU45" s="425"/>
      <c r="ALV45" s="425"/>
      <c r="ALW45" s="425"/>
      <c r="ALX45" s="425"/>
      <c r="ALY45" s="425"/>
      <c r="ALZ45" s="425"/>
      <c r="AMA45" s="425"/>
      <c r="AMB45" s="425"/>
      <c r="AMC45" s="425"/>
      <c r="AMD45" s="425"/>
      <c r="AME45" s="425"/>
      <c r="AMF45" s="425"/>
      <c r="AMG45" s="425"/>
      <c r="AMH45" s="425"/>
      <c r="AMJ45" s="425"/>
      <c r="AMK45" s="425"/>
      <c r="AML45" s="425"/>
      <c r="AMM45" s="425"/>
      <c r="AMN45" s="425"/>
      <c r="AMO45" s="425"/>
      <c r="AMP45" s="425"/>
      <c r="AMQ45" s="425"/>
      <c r="AMR45" s="425"/>
      <c r="AMS45" s="425"/>
      <c r="AMT45" s="425"/>
      <c r="AMU45" s="425"/>
      <c r="AMV45" s="425"/>
      <c r="AMW45" s="425"/>
      <c r="AMX45" s="425"/>
      <c r="AMY45" s="425"/>
      <c r="AMZ45" s="425"/>
      <c r="ANA45" s="425"/>
      <c r="ANB45" s="425"/>
      <c r="ANC45" s="425"/>
      <c r="AND45" s="425"/>
      <c r="ANE45" s="425"/>
      <c r="ANF45" s="425"/>
      <c r="ANG45" s="425"/>
      <c r="ANH45" s="425"/>
      <c r="ANI45" s="425"/>
      <c r="ANJ45" s="425"/>
      <c r="ANK45" s="425"/>
      <c r="ANL45" s="425"/>
      <c r="ANM45" s="425"/>
      <c r="ANN45" s="425"/>
      <c r="ANO45" s="425"/>
      <c r="ANP45" s="425"/>
      <c r="ANQ45" s="425"/>
      <c r="ANR45" s="425"/>
      <c r="ANS45" s="425"/>
      <c r="ANT45" s="425"/>
      <c r="ANU45" s="425"/>
      <c r="ANV45" s="425"/>
      <c r="ANW45" s="425"/>
      <c r="ANX45" s="425"/>
      <c r="ANY45" s="425"/>
      <c r="ANZ45" s="425"/>
      <c r="AOA45" s="425"/>
      <c r="AOB45" s="425"/>
      <c r="AOC45" s="425"/>
      <c r="AOD45" s="425"/>
      <c r="AOE45" s="425"/>
      <c r="AOF45" s="425"/>
      <c r="AOG45" s="425"/>
      <c r="AOH45" s="425"/>
      <c r="AOI45" s="425"/>
      <c r="AOJ45" s="425"/>
      <c r="AOK45" s="425"/>
      <c r="AOL45" s="425"/>
      <c r="AOM45" s="425"/>
      <c r="AON45" s="425"/>
      <c r="AOO45" s="425"/>
      <c r="AOP45" s="425"/>
      <c r="AOQ45" s="425"/>
      <c r="AOR45" s="425"/>
      <c r="AOS45" s="425"/>
      <c r="AOT45" s="425"/>
      <c r="AOU45" s="425"/>
      <c r="AOV45" s="425"/>
      <c r="AOW45" s="425"/>
      <c r="AOX45" s="425"/>
      <c r="AOY45" s="425"/>
      <c r="AOZ45" s="425"/>
      <c r="APA45" s="425"/>
      <c r="APB45" s="425"/>
      <c r="APC45" s="425"/>
      <c r="APD45" s="425"/>
      <c r="APE45" s="425"/>
      <c r="APF45" s="425"/>
      <c r="APG45" s="425"/>
      <c r="APH45" s="425"/>
      <c r="API45" s="425"/>
      <c r="APJ45" s="425"/>
      <c r="APK45" s="425"/>
      <c r="APL45" s="425"/>
      <c r="APM45" s="425"/>
      <c r="APN45" s="425"/>
      <c r="APO45" s="425"/>
      <c r="APP45" s="425"/>
      <c r="APQ45" s="425"/>
      <c r="APR45" s="425"/>
      <c r="APS45" s="425"/>
      <c r="APT45" s="425"/>
      <c r="APU45" s="425"/>
      <c r="APV45" s="425"/>
      <c r="APW45" s="425"/>
      <c r="APX45" s="425"/>
      <c r="APY45" s="425"/>
      <c r="APZ45" s="425"/>
      <c r="AQA45" s="425"/>
      <c r="AQB45" s="425"/>
      <c r="AQC45" s="425"/>
      <c r="AQD45" s="425"/>
      <c r="AQE45" s="425"/>
      <c r="AQF45" s="425"/>
      <c r="AQG45" s="425"/>
      <c r="AQH45" s="425"/>
      <c r="AQI45" s="425"/>
      <c r="AQJ45" s="425"/>
      <c r="AQK45" s="425"/>
      <c r="AQL45" s="425"/>
      <c r="AQM45" s="425"/>
      <c r="AQN45" s="425"/>
      <c r="AQO45" s="425"/>
      <c r="AQP45" s="425"/>
      <c r="AQQ45" s="425"/>
      <c r="AQR45" s="425"/>
      <c r="AQS45" s="425"/>
      <c r="AQT45" s="425"/>
      <c r="AQU45" s="425"/>
      <c r="AQV45" s="425"/>
      <c r="AQW45" s="425"/>
      <c r="AQX45" s="425"/>
      <c r="AQY45" s="425"/>
      <c r="AQZ45" s="425"/>
      <c r="ARA45" s="425"/>
      <c r="ARB45" s="425"/>
      <c r="ARC45" s="425"/>
      <c r="ARD45" s="425"/>
      <c r="ARE45" s="425"/>
      <c r="ARF45" s="425"/>
      <c r="ARG45" s="425"/>
      <c r="ARH45" s="425"/>
      <c r="ARI45" s="425"/>
      <c r="ARJ45" s="425"/>
      <c r="ARK45" s="425"/>
      <c r="ARL45" s="425"/>
      <c r="ARM45" s="425"/>
      <c r="ARN45" s="425"/>
      <c r="ARO45" s="425"/>
      <c r="ARP45" s="425"/>
      <c r="ARQ45" s="425"/>
      <c r="ARR45" s="425"/>
      <c r="ARS45" s="425"/>
      <c r="ART45" s="425"/>
      <c r="ARU45" s="425"/>
      <c r="ARV45" s="425"/>
      <c r="ARW45" s="425"/>
      <c r="ARX45" s="425"/>
      <c r="ARY45" s="425"/>
      <c r="ARZ45" s="425"/>
      <c r="ASA45" s="425"/>
      <c r="ASB45" s="425"/>
      <c r="ASC45" s="425"/>
      <c r="ASD45" s="425"/>
      <c r="ASE45" s="425"/>
      <c r="ASF45" s="425"/>
      <c r="ASG45" s="425"/>
      <c r="ASH45" s="425"/>
      <c r="ASI45" s="425"/>
      <c r="ASJ45" s="425"/>
      <c r="ASK45" s="425"/>
      <c r="ASL45" s="425"/>
      <c r="ASM45" s="425"/>
      <c r="ASN45" s="425"/>
      <c r="ASO45" s="425"/>
      <c r="ASP45" s="425"/>
      <c r="ASQ45" s="425"/>
      <c r="ASR45" s="425"/>
      <c r="ASS45" s="425"/>
      <c r="AST45" s="425"/>
      <c r="ASU45" s="425"/>
      <c r="ASV45" s="425"/>
      <c r="ASW45" s="425"/>
      <c r="ASX45" s="425"/>
      <c r="ASY45" s="425"/>
      <c r="ASZ45" s="425"/>
      <c r="ATA45" s="425"/>
      <c r="ATB45" s="425"/>
      <c r="ATC45" s="425"/>
      <c r="ATD45" s="425"/>
      <c r="ATE45" s="425"/>
      <c r="ATF45" s="425"/>
      <c r="ATG45" s="425"/>
      <c r="ATH45" s="425"/>
      <c r="ATI45" s="425"/>
      <c r="ATJ45" s="425"/>
      <c r="ATK45" s="425"/>
      <c r="ATL45" s="425"/>
      <c r="ATM45" s="425"/>
      <c r="ATN45" s="425"/>
      <c r="ATO45" s="425"/>
      <c r="ATP45" s="425"/>
      <c r="ATQ45" s="425"/>
      <c r="ATR45" s="425"/>
      <c r="ATS45" s="425"/>
      <c r="ATT45" s="425"/>
      <c r="ATU45" s="425"/>
      <c r="ATV45" s="425"/>
      <c r="ATW45" s="425"/>
      <c r="ATX45" s="425"/>
      <c r="ATY45" s="425"/>
      <c r="ATZ45" s="425"/>
      <c r="AUA45" s="425"/>
      <c r="AUB45" s="425"/>
      <c r="AUC45" s="425"/>
      <c r="AUD45" s="425"/>
      <c r="AUE45" s="425"/>
      <c r="AUF45" s="425"/>
      <c r="AUG45" s="425"/>
      <c r="AUH45" s="425"/>
      <c r="AUI45" s="425"/>
      <c r="AUJ45" s="425"/>
      <c r="AUK45" s="425"/>
      <c r="AUL45" s="425"/>
      <c r="AUM45" s="425"/>
      <c r="AUN45" s="425"/>
      <c r="AUO45" s="425"/>
      <c r="AUP45" s="425"/>
      <c r="AUQ45" s="425"/>
      <c r="AUR45" s="425"/>
      <c r="AUS45" s="425"/>
      <c r="AUT45" s="425"/>
      <c r="AUU45" s="425"/>
      <c r="AUV45" s="425"/>
      <c r="AUW45" s="425"/>
      <c r="AUX45" s="425"/>
      <c r="AUY45" s="425"/>
      <c r="AUZ45" s="425"/>
      <c r="AVA45" s="425"/>
      <c r="AVB45" s="425"/>
      <c r="AVC45" s="425"/>
      <c r="AVD45" s="425"/>
      <c r="AVE45" s="425"/>
      <c r="AVF45" s="425"/>
      <c r="AVG45" s="425"/>
      <c r="AVH45" s="425"/>
      <c r="AVI45" s="425"/>
      <c r="AVJ45" s="425"/>
      <c r="AVK45" s="425"/>
      <c r="AVL45" s="425"/>
      <c r="AVM45" s="425"/>
      <c r="AVN45" s="425"/>
      <c r="AVO45" s="425"/>
      <c r="AVP45" s="425"/>
      <c r="AVQ45" s="425"/>
      <c r="AVR45" s="425"/>
      <c r="AVS45" s="425"/>
      <c r="AVT45" s="425"/>
      <c r="AVU45" s="425"/>
      <c r="AVV45" s="425"/>
      <c r="AVW45" s="425"/>
      <c r="AVX45" s="425"/>
      <c r="AVY45" s="425"/>
      <c r="AVZ45" s="425"/>
      <c r="AWA45" s="425"/>
      <c r="AWB45" s="425"/>
      <c r="AWC45" s="425"/>
      <c r="AWD45" s="425"/>
      <c r="AWF45" s="425"/>
      <c r="AWG45" s="425"/>
      <c r="AWH45" s="425"/>
      <c r="AWI45" s="425"/>
      <c r="AWJ45" s="425"/>
      <c r="AWK45" s="425"/>
      <c r="AWL45" s="425"/>
      <c r="AWM45" s="425"/>
      <c r="AWN45" s="425"/>
      <c r="AWO45" s="425"/>
      <c r="AWP45" s="425"/>
      <c r="AWQ45" s="425"/>
      <c r="AWR45" s="425"/>
      <c r="AWS45" s="425"/>
      <c r="AWT45" s="425"/>
      <c r="AWU45" s="425"/>
      <c r="AWV45" s="425"/>
      <c r="AWW45" s="425"/>
      <c r="AWX45" s="425"/>
      <c r="AWY45" s="425"/>
      <c r="AWZ45" s="425"/>
      <c r="AXA45" s="425"/>
      <c r="AXB45" s="425"/>
      <c r="AXC45" s="425"/>
      <c r="AXD45" s="425"/>
      <c r="AXE45" s="425"/>
      <c r="AXF45" s="425"/>
      <c r="AXG45" s="425"/>
      <c r="AXH45" s="425"/>
      <c r="AXI45" s="425"/>
      <c r="AXJ45" s="425"/>
      <c r="AXK45" s="425"/>
      <c r="AXL45" s="425"/>
      <c r="AXM45" s="425"/>
      <c r="AXN45" s="425"/>
      <c r="AXO45" s="425"/>
      <c r="AXP45" s="425"/>
      <c r="AXQ45" s="425"/>
      <c r="AXR45" s="425"/>
      <c r="AXS45" s="425"/>
      <c r="AXT45" s="425"/>
      <c r="AXU45" s="425"/>
      <c r="AXV45" s="425"/>
      <c r="AXW45" s="425"/>
      <c r="AXX45" s="425"/>
      <c r="AXY45" s="425"/>
      <c r="AXZ45" s="425"/>
      <c r="AYA45" s="425"/>
      <c r="AYB45" s="425"/>
      <c r="AYC45" s="425"/>
      <c r="AYD45" s="425"/>
      <c r="AYE45" s="425"/>
      <c r="AYF45" s="425"/>
      <c r="AYG45" s="425"/>
      <c r="AYH45" s="425"/>
      <c r="AYI45" s="425"/>
      <c r="AYJ45" s="425"/>
      <c r="AYK45" s="425"/>
      <c r="AYL45" s="425"/>
      <c r="AYM45" s="425"/>
      <c r="AYN45" s="425"/>
      <c r="AYO45" s="425"/>
      <c r="AYP45" s="425"/>
      <c r="AYQ45" s="425"/>
      <c r="AYR45" s="425"/>
      <c r="AYS45" s="425"/>
      <c r="AYT45" s="425"/>
      <c r="AYU45" s="425"/>
      <c r="AYV45" s="425"/>
      <c r="AYW45" s="425"/>
      <c r="AYX45" s="425"/>
      <c r="AYY45" s="425"/>
      <c r="AYZ45" s="425"/>
      <c r="AZA45" s="425"/>
      <c r="AZB45" s="425"/>
      <c r="AZC45" s="425"/>
      <c r="AZD45" s="425"/>
      <c r="AZE45" s="425"/>
      <c r="AZF45" s="425"/>
      <c r="AZG45" s="425"/>
      <c r="AZH45" s="425"/>
      <c r="AZI45" s="425"/>
      <c r="AZJ45" s="425"/>
      <c r="AZK45" s="425"/>
      <c r="AZL45" s="425"/>
      <c r="AZM45" s="425"/>
      <c r="AZN45" s="425"/>
      <c r="AZO45" s="425"/>
      <c r="AZP45" s="425"/>
      <c r="AZQ45" s="425"/>
      <c r="AZR45" s="425"/>
      <c r="AZS45" s="425"/>
      <c r="AZT45" s="425"/>
      <c r="AZU45" s="425"/>
      <c r="AZV45" s="425"/>
      <c r="AZW45" s="425"/>
      <c r="AZX45" s="425"/>
      <c r="AZY45" s="425"/>
      <c r="AZZ45" s="425"/>
      <c r="BAA45" s="425"/>
      <c r="BAB45" s="425"/>
      <c r="BAC45" s="425"/>
      <c r="BAD45" s="425"/>
      <c r="BAE45" s="425"/>
      <c r="BAF45" s="425"/>
      <c r="BAG45" s="425"/>
      <c r="BAH45" s="425"/>
      <c r="BAI45" s="425"/>
      <c r="BAJ45" s="425"/>
      <c r="BAK45" s="425"/>
      <c r="BAL45" s="425"/>
      <c r="BAM45" s="425"/>
      <c r="BAN45" s="425"/>
      <c r="BAO45" s="425"/>
      <c r="BAP45" s="425"/>
      <c r="BAQ45" s="425"/>
      <c r="BAR45" s="425"/>
      <c r="BAS45" s="425"/>
      <c r="BAT45" s="425"/>
      <c r="BAU45" s="425"/>
      <c r="BAV45" s="425"/>
      <c r="BAW45" s="425"/>
      <c r="BAX45" s="425"/>
      <c r="BAY45" s="425"/>
      <c r="BAZ45" s="425"/>
      <c r="BBA45" s="425"/>
      <c r="BBB45" s="425"/>
      <c r="BBC45" s="425"/>
      <c r="BBD45" s="425"/>
      <c r="BBE45" s="425"/>
      <c r="BBF45" s="425"/>
      <c r="BBG45" s="425"/>
      <c r="BBH45" s="425"/>
      <c r="BBI45" s="425"/>
      <c r="BBJ45" s="425"/>
      <c r="BBK45" s="425"/>
      <c r="BBL45" s="425"/>
      <c r="BBM45" s="425"/>
      <c r="BBN45" s="425"/>
      <c r="BBO45" s="425"/>
      <c r="BBP45" s="425"/>
      <c r="BBQ45" s="425"/>
      <c r="BBR45" s="425"/>
      <c r="BBS45" s="425"/>
      <c r="BBT45" s="425"/>
      <c r="BBU45" s="425"/>
      <c r="BBV45" s="425"/>
      <c r="BBW45" s="425"/>
      <c r="BBX45" s="425"/>
      <c r="BBY45" s="425"/>
      <c r="BBZ45" s="425"/>
      <c r="BCA45" s="425"/>
      <c r="BCB45" s="425"/>
      <c r="BCC45" s="425"/>
      <c r="BCD45" s="425"/>
      <c r="BCE45" s="425"/>
      <c r="BCF45" s="425"/>
      <c r="BCG45" s="425"/>
      <c r="BCH45" s="425"/>
      <c r="BCI45" s="425"/>
      <c r="BCJ45" s="425"/>
      <c r="BCK45" s="425"/>
      <c r="BCL45" s="425"/>
      <c r="BCM45" s="425"/>
      <c r="BCN45" s="425"/>
      <c r="BCO45" s="425"/>
      <c r="BCP45" s="425"/>
      <c r="BCQ45" s="425"/>
      <c r="BCR45" s="425"/>
      <c r="BCS45" s="425"/>
      <c r="BCT45" s="425"/>
      <c r="BCU45" s="425"/>
      <c r="BCV45" s="425"/>
      <c r="BCW45" s="425"/>
      <c r="BCX45" s="425"/>
      <c r="BCY45" s="425"/>
      <c r="BCZ45" s="425"/>
      <c r="BDA45" s="425"/>
      <c r="BDB45" s="425"/>
      <c r="BDC45" s="425"/>
      <c r="BDD45" s="425"/>
      <c r="BDE45" s="425"/>
      <c r="BDF45" s="425"/>
      <c r="BDG45" s="425"/>
      <c r="BDH45" s="425"/>
      <c r="BDI45" s="425"/>
      <c r="BDJ45" s="425"/>
      <c r="BDK45" s="425"/>
      <c r="BDL45" s="425"/>
      <c r="BDM45" s="425"/>
      <c r="BDN45" s="425"/>
      <c r="BDO45" s="425"/>
      <c r="BDP45" s="425"/>
      <c r="BDQ45" s="425"/>
      <c r="BDR45" s="425"/>
      <c r="BDS45" s="425"/>
      <c r="BDT45" s="425"/>
      <c r="BDU45" s="425"/>
      <c r="BDV45" s="425"/>
      <c r="BDW45" s="425"/>
      <c r="BDX45" s="425"/>
      <c r="BDY45" s="425"/>
      <c r="BDZ45" s="425"/>
      <c r="BEA45" s="425"/>
      <c r="BEB45" s="425"/>
      <c r="BEC45" s="425"/>
      <c r="BED45" s="425"/>
      <c r="BEE45" s="425"/>
      <c r="BEF45" s="425"/>
      <c r="BEG45" s="425"/>
      <c r="BEH45" s="425"/>
      <c r="BEI45" s="425"/>
      <c r="BEJ45" s="425"/>
      <c r="BEK45" s="425"/>
      <c r="BEL45" s="425"/>
      <c r="BEM45" s="425"/>
      <c r="BEN45" s="425"/>
      <c r="BEO45" s="425"/>
      <c r="BEP45" s="425"/>
      <c r="BEQ45" s="425"/>
      <c r="BER45" s="425"/>
      <c r="BES45" s="425"/>
      <c r="BET45" s="425"/>
      <c r="BEU45" s="425"/>
      <c r="BEV45" s="425"/>
      <c r="BEW45" s="425"/>
      <c r="BEX45" s="425"/>
      <c r="BEY45" s="425"/>
      <c r="BEZ45" s="425"/>
      <c r="BFA45" s="425"/>
      <c r="BFB45" s="425"/>
      <c r="BFC45" s="425"/>
      <c r="BFD45" s="425"/>
      <c r="BFE45" s="425"/>
      <c r="BFF45" s="425"/>
      <c r="BFG45" s="425"/>
      <c r="BFH45" s="425"/>
      <c r="BFI45" s="425"/>
      <c r="BFJ45" s="425"/>
      <c r="BFK45" s="425"/>
      <c r="BFL45" s="425"/>
      <c r="BFM45" s="425"/>
      <c r="BFN45" s="425"/>
      <c r="BFO45" s="425"/>
      <c r="BFP45" s="425"/>
      <c r="BFQ45" s="425"/>
      <c r="BFR45" s="425"/>
      <c r="BFS45" s="425"/>
      <c r="BFT45" s="425"/>
      <c r="BFU45" s="425"/>
      <c r="BFV45" s="425"/>
      <c r="BFW45" s="425"/>
      <c r="BFX45" s="425"/>
      <c r="BFY45" s="425"/>
      <c r="BFZ45" s="425"/>
      <c r="BGB45" s="425"/>
      <c r="BGC45" s="425"/>
      <c r="BGD45" s="425"/>
      <c r="BGE45" s="425"/>
      <c r="BGF45" s="425"/>
      <c r="BGG45" s="425"/>
      <c r="BGH45" s="425"/>
      <c r="BGI45" s="425"/>
      <c r="BGJ45" s="425"/>
      <c r="BGK45" s="425"/>
      <c r="BGL45" s="425"/>
      <c r="BGM45" s="425"/>
      <c r="BGN45" s="425"/>
      <c r="BGO45" s="425"/>
      <c r="BGP45" s="425"/>
      <c r="BGQ45" s="425"/>
      <c r="BGR45" s="425"/>
      <c r="BGS45" s="425"/>
      <c r="BGT45" s="425"/>
      <c r="BGU45" s="425"/>
      <c r="BGV45" s="425"/>
      <c r="BGW45" s="425"/>
      <c r="BGX45" s="425"/>
      <c r="BGY45" s="425"/>
      <c r="BGZ45" s="425"/>
      <c r="BHA45" s="425"/>
      <c r="BHB45" s="425"/>
      <c r="BHC45" s="425"/>
      <c r="BHD45" s="425"/>
      <c r="BHE45" s="425"/>
      <c r="BHF45" s="425"/>
      <c r="BHG45" s="425"/>
      <c r="BHH45" s="425"/>
      <c r="BHI45" s="425"/>
      <c r="BHJ45" s="425"/>
      <c r="BHK45" s="425"/>
      <c r="BHL45" s="425"/>
      <c r="BHM45" s="425"/>
      <c r="BHN45" s="425"/>
      <c r="BHO45" s="425"/>
      <c r="BHP45" s="425"/>
      <c r="BHQ45" s="425"/>
      <c r="BHR45" s="425"/>
      <c r="BHS45" s="425"/>
      <c r="BHT45" s="425"/>
      <c r="BHU45" s="425"/>
      <c r="BHV45" s="425"/>
      <c r="BHW45" s="425"/>
      <c r="BHX45" s="425"/>
      <c r="BHY45" s="425"/>
      <c r="BHZ45" s="425"/>
      <c r="BIA45" s="425"/>
      <c r="BIB45" s="425"/>
      <c r="BIC45" s="425"/>
      <c r="BID45" s="425"/>
      <c r="BIE45" s="425"/>
      <c r="BIF45" s="425"/>
      <c r="BIG45" s="425"/>
      <c r="BIH45" s="425"/>
      <c r="BII45" s="425"/>
      <c r="BIJ45" s="425"/>
      <c r="BIK45" s="425"/>
      <c r="BIL45" s="425"/>
      <c r="BIM45" s="425"/>
      <c r="BIN45" s="425"/>
      <c r="BIO45" s="425"/>
      <c r="BIP45" s="425"/>
      <c r="BIQ45" s="425"/>
      <c r="BIR45" s="425"/>
      <c r="BIS45" s="425"/>
      <c r="BIT45" s="425"/>
      <c r="BIU45" s="425"/>
      <c r="BIV45" s="425"/>
      <c r="BIW45" s="425"/>
      <c r="BIX45" s="425"/>
      <c r="BIY45" s="425"/>
      <c r="BIZ45" s="425"/>
      <c r="BJA45" s="425"/>
      <c r="BJB45" s="425"/>
      <c r="BJC45" s="425"/>
      <c r="BJD45" s="425"/>
      <c r="BJE45" s="425"/>
      <c r="BJF45" s="425"/>
      <c r="BJG45" s="425"/>
      <c r="BJH45" s="425"/>
      <c r="BJI45" s="425"/>
      <c r="BJJ45" s="425"/>
      <c r="BJK45" s="425"/>
      <c r="BJL45" s="425"/>
      <c r="BJM45" s="425"/>
      <c r="BJN45" s="425"/>
      <c r="BJO45" s="425"/>
      <c r="BJP45" s="425"/>
      <c r="BJQ45" s="425"/>
      <c r="BJR45" s="425"/>
      <c r="BJS45" s="425"/>
      <c r="BJT45" s="425"/>
      <c r="BJU45" s="425"/>
      <c r="BJV45" s="425"/>
      <c r="BJW45" s="425"/>
      <c r="BJX45" s="425"/>
      <c r="BJY45" s="425"/>
      <c r="BJZ45" s="425"/>
      <c r="BKA45" s="425"/>
      <c r="BKB45" s="425"/>
      <c r="BKC45" s="425"/>
      <c r="BKD45" s="425"/>
      <c r="BKE45" s="425"/>
      <c r="BKF45" s="425"/>
      <c r="BKG45" s="425"/>
      <c r="BKH45" s="425"/>
      <c r="BKI45" s="425"/>
      <c r="BKJ45" s="425"/>
      <c r="BKK45" s="425"/>
      <c r="BKL45" s="425"/>
      <c r="BKM45" s="425"/>
      <c r="BKN45" s="425"/>
      <c r="BKO45" s="425"/>
      <c r="BKP45" s="425"/>
      <c r="BKQ45" s="425"/>
      <c r="BKR45" s="425"/>
      <c r="BKS45" s="425"/>
      <c r="BKT45" s="425"/>
      <c r="BKU45" s="425"/>
      <c r="BKV45" s="425"/>
      <c r="BKW45" s="425"/>
      <c r="BKX45" s="425"/>
      <c r="BKY45" s="425"/>
      <c r="BKZ45" s="425"/>
      <c r="BLA45" s="425"/>
      <c r="BLB45" s="425"/>
      <c r="BLC45" s="425"/>
      <c r="BLD45" s="425"/>
      <c r="BLE45" s="425"/>
      <c r="BLF45" s="425"/>
      <c r="BLG45" s="425"/>
      <c r="BLH45" s="425"/>
      <c r="BLI45" s="425"/>
      <c r="BLJ45" s="425"/>
      <c r="BLK45" s="425"/>
      <c r="BLL45" s="425"/>
      <c r="BLM45" s="425"/>
      <c r="BLN45" s="425"/>
      <c r="BLO45" s="425"/>
      <c r="BLP45" s="425"/>
      <c r="BLQ45" s="425"/>
      <c r="BLR45" s="425"/>
      <c r="BLS45" s="425"/>
      <c r="BLT45" s="425"/>
      <c r="BLU45" s="425"/>
      <c r="BLV45" s="425"/>
      <c r="BLW45" s="425"/>
      <c r="BLX45" s="425"/>
      <c r="BLY45" s="425"/>
      <c r="BLZ45" s="425"/>
      <c r="BMA45" s="425"/>
      <c r="BMB45" s="425"/>
      <c r="BMC45" s="425"/>
      <c r="BMD45" s="425"/>
      <c r="BME45" s="425"/>
      <c r="BMF45" s="425"/>
      <c r="BMG45" s="425"/>
      <c r="BMH45" s="425"/>
      <c r="BMI45" s="425"/>
      <c r="BMJ45" s="425"/>
      <c r="BMK45" s="425"/>
      <c r="BML45" s="425"/>
      <c r="BMM45" s="425"/>
      <c r="BMN45" s="425"/>
      <c r="BMO45" s="425"/>
      <c r="BMP45" s="425"/>
      <c r="BMQ45" s="425"/>
      <c r="BMR45" s="425"/>
      <c r="BMS45" s="425"/>
      <c r="BMT45" s="425"/>
      <c r="BMU45" s="425"/>
      <c r="BMV45" s="425"/>
      <c r="BMW45" s="425"/>
      <c r="BMX45" s="425"/>
      <c r="BMY45" s="425"/>
      <c r="BMZ45" s="425"/>
      <c r="BNA45" s="425"/>
      <c r="BNB45" s="425"/>
      <c r="BNC45" s="425"/>
      <c r="BND45" s="425"/>
      <c r="BNE45" s="425"/>
      <c r="BNF45" s="425"/>
      <c r="BNG45" s="425"/>
      <c r="BNH45" s="425"/>
      <c r="BNI45" s="425"/>
      <c r="BNJ45" s="425"/>
      <c r="BNK45" s="425"/>
      <c r="BNL45" s="425"/>
      <c r="BNM45" s="425"/>
      <c r="BNN45" s="425"/>
      <c r="BNO45" s="425"/>
      <c r="BNP45" s="425"/>
      <c r="BNQ45" s="425"/>
      <c r="BNR45" s="425"/>
      <c r="BNS45" s="425"/>
      <c r="BNT45" s="425"/>
      <c r="BNU45" s="425"/>
      <c r="BNV45" s="425"/>
      <c r="BNW45" s="425"/>
      <c r="BNX45" s="425"/>
      <c r="BNY45" s="425"/>
      <c r="BNZ45" s="425"/>
      <c r="BOA45" s="425"/>
      <c r="BOB45" s="425"/>
      <c r="BOC45" s="425"/>
      <c r="BOD45" s="425"/>
      <c r="BOE45" s="425"/>
      <c r="BOF45" s="425"/>
      <c r="BOG45" s="425"/>
      <c r="BOH45" s="425"/>
      <c r="BOI45" s="425"/>
      <c r="BOJ45" s="425"/>
      <c r="BOK45" s="425"/>
      <c r="BOL45" s="425"/>
      <c r="BOM45" s="425"/>
      <c r="BON45" s="425"/>
      <c r="BOO45" s="425"/>
      <c r="BOP45" s="425"/>
      <c r="BOQ45" s="425"/>
      <c r="BOR45" s="425"/>
      <c r="BOS45" s="425"/>
      <c r="BOT45" s="425"/>
      <c r="BOU45" s="425"/>
      <c r="BOV45" s="425"/>
      <c r="BOW45" s="425"/>
      <c r="BOX45" s="425"/>
      <c r="BOY45" s="425"/>
      <c r="BOZ45" s="425"/>
      <c r="BPA45" s="425"/>
      <c r="BPB45" s="425"/>
      <c r="BPC45" s="425"/>
      <c r="BPD45" s="425"/>
      <c r="BPE45" s="425"/>
      <c r="BPF45" s="425"/>
      <c r="BPG45" s="425"/>
      <c r="BPH45" s="425"/>
      <c r="BPI45" s="425"/>
      <c r="BPJ45" s="425"/>
      <c r="BPK45" s="425"/>
      <c r="BPL45" s="425"/>
      <c r="BPM45" s="425"/>
      <c r="BPN45" s="425"/>
      <c r="BPO45" s="425"/>
      <c r="BPP45" s="425"/>
      <c r="BPQ45" s="425"/>
      <c r="BPR45" s="425"/>
      <c r="BPS45" s="425"/>
      <c r="BPT45" s="425"/>
      <c r="BPU45" s="425"/>
      <c r="BPV45" s="425"/>
      <c r="BPX45" s="425"/>
      <c r="BPY45" s="425"/>
      <c r="BPZ45" s="425"/>
      <c r="BQA45" s="425"/>
      <c r="BQB45" s="425"/>
      <c r="BQC45" s="425"/>
      <c r="BQD45" s="425"/>
      <c r="BQE45" s="425"/>
      <c r="BQF45" s="425"/>
      <c r="BQG45" s="425"/>
      <c r="BQH45" s="425"/>
      <c r="BQI45" s="425"/>
      <c r="BQJ45" s="425"/>
      <c r="BQK45" s="425"/>
      <c r="BQL45" s="425"/>
      <c r="BQM45" s="425"/>
      <c r="BQN45" s="425"/>
      <c r="BQO45" s="425"/>
      <c r="BQP45" s="425"/>
      <c r="BQQ45" s="425"/>
      <c r="BQR45" s="425"/>
      <c r="BQS45" s="425"/>
      <c r="BQT45" s="425"/>
      <c r="BQU45" s="425"/>
      <c r="BQV45" s="425"/>
      <c r="BQW45" s="425"/>
      <c r="BQX45" s="425"/>
      <c r="BQY45" s="425"/>
      <c r="BQZ45" s="425"/>
      <c r="BRA45" s="425"/>
      <c r="BRB45" s="425"/>
      <c r="BRC45" s="425"/>
      <c r="BRD45" s="425"/>
      <c r="BRE45" s="425"/>
      <c r="BRF45" s="425"/>
      <c r="BRG45" s="425"/>
      <c r="BRH45" s="425"/>
      <c r="BRI45" s="425"/>
      <c r="BRJ45" s="425"/>
      <c r="BRK45" s="425"/>
      <c r="BRL45" s="425"/>
      <c r="BRM45" s="425"/>
      <c r="BRN45" s="425"/>
      <c r="BRO45" s="425"/>
      <c r="BRP45" s="425"/>
      <c r="BRQ45" s="425"/>
      <c r="BRR45" s="425"/>
      <c r="BRS45" s="425"/>
      <c r="BRT45" s="425"/>
      <c r="BRU45" s="425"/>
      <c r="BRV45" s="425"/>
      <c r="BRW45" s="425"/>
      <c r="BRX45" s="425"/>
      <c r="BRY45" s="425"/>
      <c r="BRZ45" s="425"/>
      <c r="BSA45" s="425"/>
      <c r="BSB45" s="425"/>
      <c r="BSC45" s="425"/>
      <c r="BSD45" s="425"/>
      <c r="BSE45" s="425"/>
      <c r="BSF45" s="425"/>
      <c r="BSG45" s="425"/>
      <c r="BSH45" s="425"/>
      <c r="BSI45" s="425"/>
      <c r="BSJ45" s="425"/>
      <c r="BSK45" s="425"/>
      <c r="BSL45" s="425"/>
      <c r="BSM45" s="425"/>
      <c r="BSN45" s="425"/>
      <c r="BSO45" s="425"/>
      <c r="BSP45" s="425"/>
      <c r="BSQ45" s="425"/>
      <c r="BSR45" s="425"/>
      <c r="BSS45" s="425"/>
      <c r="BST45" s="425"/>
      <c r="BSU45" s="425"/>
      <c r="BSV45" s="425"/>
      <c r="BSW45" s="425"/>
      <c r="BSX45" s="425"/>
      <c r="BSY45" s="425"/>
      <c r="BSZ45" s="425"/>
      <c r="BTA45" s="425"/>
      <c r="BTB45" s="425"/>
      <c r="BTC45" s="425"/>
      <c r="BTD45" s="425"/>
      <c r="BTE45" s="425"/>
      <c r="BTF45" s="425"/>
      <c r="BTG45" s="425"/>
      <c r="BTH45" s="425"/>
      <c r="BTI45" s="425"/>
      <c r="BTJ45" s="425"/>
      <c r="BTK45" s="425"/>
      <c r="BTL45" s="425"/>
      <c r="BTM45" s="425"/>
      <c r="BTN45" s="425"/>
      <c r="BTO45" s="425"/>
      <c r="BTP45" s="425"/>
      <c r="BTQ45" s="425"/>
      <c r="BTR45" s="425"/>
      <c r="BTS45" s="425"/>
      <c r="BTT45" s="425"/>
      <c r="BTU45" s="425"/>
      <c r="BTV45" s="425"/>
      <c r="BTW45" s="425"/>
      <c r="BTX45" s="425"/>
      <c r="BTY45" s="425"/>
      <c r="BTZ45" s="425"/>
      <c r="BUA45" s="425"/>
      <c r="BUB45" s="425"/>
      <c r="BUC45" s="425"/>
      <c r="BUD45" s="425"/>
      <c r="BUE45" s="425"/>
      <c r="BUF45" s="425"/>
      <c r="BUG45" s="425"/>
      <c r="BUH45" s="425"/>
      <c r="BUI45" s="425"/>
      <c r="BUJ45" s="425"/>
      <c r="BUK45" s="425"/>
      <c r="BUL45" s="425"/>
      <c r="BUM45" s="425"/>
      <c r="BUN45" s="425"/>
      <c r="BUO45" s="425"/>
      <c r="BUP45" s="425"/>
      <c r="BUQ45" s="425"/>
      <c r="BUR45" s="425"/>
      <c r="BUS45" s="425"/>
      <c r="BUT45" s="425"/>
      <c r="BUU45" s="425"/>
      <c r="BUV45" s="425"/>
      <c r="BUW45" s="425"/>
      <c r="BUX45" s="425"/>
      <c r="BUY45" s="425"/>
      <c r="BUZ45" s="425"/>
      <c r="BVA45" s="425"/>
      <c r="BVB45" s="425"/>
      <c r="BVC45" s="425"/>
      <c r="BVD45" s="425"/>
      <c r="BVE45" s="425"/>
      <c r="BVF45" s="425"/>
      <c r="BVG45" s="425"/>
      <c r="BVH45" s="425"/>
      <c r="BVI45" s="425"/>
      <c r="BVJ45" s="425"/>
      <c r="BVK45" s="425"/>
      <c r="BVL45" s="425"/>
      <c r="BVM45" s="425"/>
      <c r="BVN45" s="425"/>
      <c r="BVO45" s="425"/>
      <c r="BVP45" s="425"/>
      <c r="BVQ45" s="425"/>
      <c r="BVR45" s="425"/>
      <c r="BVS45" s="425"/>
      <c r="BVT45" s="425"/>
      <c r="BVU45" s="425"/>
      <c r="BVV45" s="425"/>
      <c r="BVW45" s="425"/>
      <c r="BVX45" s="425"/>
      <c r="BVY45" s="425"/>
      <c r="BVZ45" s="425"/>
      <c r="BWA45" s="425"/>
      <c r="BWB45" s="425"/>
      <c r="BWC45" s="425"/>
      <c r="BWD45" s="425"/>
      <c r="BWE45" s="425"/>
      <c r="BWF45" s="425"/>
      <c r="BWG45" s="425"/>
      <c r="BWH45" s="425"/>
      <c r="BWI45" s="425"/>
      <c r="BWJ45" s="425"/>
      <c r="BWK45" s="425"/>
      <c r="BWL45" s="425"/>
      <c r="BWM45" s="425"/>
      <c r="BWN45" s="425"/>
      <c r="BWO45" s="425"/>
      <c r="BWP45" s="425"/>
      <c r="BWQ45" s="425"/>
      <c r="BWR45" s="425"/>
      <c r="BWS45" s="425"/>
      <c r="BWT45" s="425"/>
      <c r="BWU45" s="425"/>
      <c r="BWV45" s="425"/>
      <c r="BWW45" s="425"/>
      <c r="BWX45" s="425"/>
      <c r="BWY45" s="425"/>
      <c r="BWZ45" s="425"/>
      <c r="BXA45" s="425"/>
      <c r="BXB45" s="425"/>
      <c r="BXC45" s="425"/>
      <c r="BXD45" s="425"/>
      <c r="BXE45" s="425"/>
      <c r="BXF45" s="425"/>
      <c r="BXG45" s="425"/>
      <c r="BXH45" s="425"/>
      <c r="BXI45" s="425"/>
      <c r="BXJ45" s="425"/>
      <c r="BXK45" s="425"/>
      <c r="BXL45" s="425"/>
      <c r="BXM45" s="425"/>
      <c r="BXN45" s="425"/>
      <c r="BXO45" s="425"/>
      <c r="BXP45" s="425"/>
      <c r="BXQ45" s="425"/>
      <c r="BXR45" s="425"/>
      <c r="BXS45" s="425"/>
      <c r="BXT45" s="425"/>
      <c r="BXU45" s="425"/>
      <c r="BXV45" s="425"/>
      <c r="BXW45" s="425"/>
      <c r="BXX45" s="425"/>
      <c r="BXY45" s="425"/>
      <c r="BXZ45" s="425"/>
      <c r="BYA45" s="425"/>
      <c r="BYB45" s="425"/>
      <c r="BYC45" s="425"/>
      <c r="BYD45" s="425"/>
      <c r="BYE45" s="425"/>
      <c r="BYF45" s="425"/>
      <c r="BYG45" s="425"/>
      <c r="BYH45" s="425"/>
      <c r="BYI45" s="425"/>
      <c r="BYJ45" s="425"/>
      <c r="BYK45" s="425"/>
      <c r="BYL45" s="425"/>
      <c r="BYM45" s="425"/>
      <c r="BYN45" s="425"/>
      <c r="BYO45" s="425"/>
      <c r="BYP45" s="425"/>
      <c r="BYQ45" s="425"/>
      <c r="BYR45" s="425"/>
      <c r="BYS45" s="425"/>
      <c r="BYT45" s="425"/>
      <c r="BYU45" s="425"/>
      <c r="BYV45" s="425"/>
      <c r="BYW45" s="425"/>
      <c r="BYX45" s="425"/>
      <c r="BYY45" s="425"/>
      <c r="BYZ45" s="425"/>
      <c r="BZA45" s="425"/>
      <c r="BZB45" s="425"/>
      <c r="BZC45" s="425"/>
      <c r="BZD45" s="425"/>
      <c r="BZE45" s="425"/>
      <c r="BZF45" s="425"/>
      <c r="BZG45" s="425"/>
      <c r="BZH45" s="425"/>
      <c r="BZI45" s="425"/>
      <c r="BZJ45" s="425"/>
      <c r="BZK45" s="425"/>
      <c r="BZL45" s="425"/>
      <c r="BZM45" s="425"/>
      <c r="BZN45" s="425"/>
      <c r="BZO45" s="425"/>
      <c r="BZP45" s="425"/>
      <c r="BZQ45" s="425"/>
      <c r="BZR45" s="425"/>
      <c r="BZT45" s="425"/>
      <c r="BZU45" s="425"/>
      <c r="BZV45" s="425"/>
      <c r="BZW45" s="425"/>
      <c r="BZX45" s="425"/>
      <c r="BZY45" s="425"/>
      <c r="BZZ45" s="425"/>
      <c r="CAA45" s="425"/>
      <c r="CAB45" s="425"/>
      <c r="CAC45" s="425"/>
      <c r="CAD45" s="425"/>
      <c r="CAE45" s="425"/>
      <c r="CAF45" s="425"/>
      <c r="CAG45" s="425"/>
      <c r="CAH45" s="425"/>
      <c r="CAI45" s="425"/>
      <c r="CAJ45" s="425"/>
      <c r="CAK45" s="425"/>
      <c r="CAL45" s="425"/>
      <c r="CAM45" s="425"/>
      <c r="CAN45" s="425"/>
      <c r="CAO45" s="425"/>
      <c r="CAP45" s="425"/>
      <c r="CAQ45" s="425"/>
      <c r="CAR45" s="425"/>
      <c r="CAS45" s="425"/>
      <c r="CAT45" s="425"/>
      <c r="CAU45" s="425"/>
      <c r="CAV45" s="425"/>
      <c r="CAW45" s="425"/>
      <c r="CAX45" s="425"/>
      <c r="CAY45" s="425"/>
      <c r="CAZ45" s="425"/>
      <c r="CBA45" s="425"/>
      <c r="CBB45" s="425"/>
      <c r="CBC45" s="425"/>
      <c r="CBD45" s="425"/>
      <c r="CBE45" s="425"/>
      <c r="CBF45" s="425"/>
      <c r="CBG45" s="425"/>
      <c r="CBH45" s="425"/>
      <c r="CBI45" s="425"/>
      <c r="CBJ45" s="425"/>
      <c r="CBK45" s="425"/>
      <c r="CBL45" s="425"/>
      <c r="CBM45" s="425"/>
      <c r="CBN45" s="425"/>
      <c r="CBO45" s="425"/>
      <c r="CBP45" s="425"/>
      <c r="CBQ45" s="425"/>
      <c r="CBR45" s="425"/>
      <c r="CBS45" s="425"/>
      <c r="CBT45" s="425"/>
      <c r="CBU45" s="425"/>
      <c r="CBV45" s="425"/>
      <c r="CBW45" s="425"/>
      <c r="CBX45" s="425"/>
      <c r="CBY45" s="425"/>
      <c r="CBZ45" s="425"/>
      <c r="CCA45" s="425"/>
      <c r="CCB45" s="425"/>
      <c r="CCC45" s="425"/>
      <c r="CCD45" s="425"/>
      <c r="CCE45" s="425"/>
      <c r="CCF45" s="425"/>
      <c r="CCG45" s="425"/>
      <c r="CCH45" s="425"/>
      <c r="CCI45" s="425"/>
      <c r="CCJ45" s="425"/>
      <c r="CCK45" s="425"/>
      <c r="CCL45" s="425"/>
      <c r="CCM45" s="425"/>
      <c r="CCN45" s="425"/>
      <c r="CCO45" s="425"/>
      <c r="CCP45" s="425"/>
      <c r="CCQ45" s="425"/>
      <c r="CCR45" s="425"/>
      <c r="CCS45" s="425"/>
      <c r="CCT45" s="425"/>
      <c r="CCU45" s="425"/>
      <c r="CCV45" s="425"/>
      <c r="CCW45" s="425"/>
      <c r="CCX45" s="425"/>
      <c r="CCY45" s="425"/>
      <c r="CCZ45" s="425"/>
      <c r="CDA45" s="425"/>
      <c r="CDB45" s="425"/>
      <c r="CDC45" s="425"/>
      <c r="CDD45" s="425"/>
      <c r="CDE45" s="425"/>
      <c r="CDF45" s="425"/>
      <c r="CDG45" s="425"/>
      <c r="CDH45" s="425"/>
      <c r="CDI45" s="425"/>
      <c r="CDJ45" s="425"/>
      <c r="CDK45" s="425"/>
      <c r="CDL45" s="425"/>
      <c r="CDM45" s="425"/>
      <c r="CDN45" s="425"/>
      <c r="CDO45" s="425"/>
      <c r="CDP45" s="425"/>
      <c r="CDQ45" s="425"/>
      <c r="CDR45" s="425"/>
      <c r="CDS45" s="425"/>
      <c r="CDT45" s="425"/>
      <c r="CDU45" s="425"/>
      <c r="CDV45" s="425"/>
      <c r="CDW45" s="425"/>
      <c r="CDX45" s="425"/>
      <c r="CDY45" s="425"/>
      <c r="CDZ45" s="425"/>
      <c r="CEA45" s="425"/>
      <c r="CEB45" s="425"/>
      <c r="CEC45" s="425"/>
      <c r="CED45" s="425"/>
      <c r="CEE45" s="425"/>
      <c r="CEF45" s="425"/>
      <c r="CEG45" s="425"/>
      <c r="CEH45" s="425"/>
      <c r="CEI45" s="425"/>
      <c r="CEJ45" s="425"/>
      <c r="CEK45" s="425"/>
      <c r="CEL45" s="425"/>
      <c r="CEM45" s="425"/>
      <c r="CEN45" s="425"/>
      <c r="CEO45" s="425"/>
      <c r="CEP45" s="425"/>
      <c r="CEQ45" s="425"/>
      <c r="CER45" s="425"/>
      <c r="CES45" s="425"/>
      <c r="CET45" s="425"/>
      <c r="CEU45" s="425"/>
      <c r="CEV45" s="425"/>
      <c r="CEW45" s="425"/>
      <c r="CEX45" s="425"/>
      <c r="CEY45" s="425"/>
      <c r="CEZ45" s="425"/>
      <c r="CFA45" s="425"/>
      <c r="CFB45" s="425"/>
      <c r="CFC45" s="425"/>
      <c r="CFD45" s="425"/>
      <c r="CFE45" s="425"/>
      <c r="CFF45" s="425"/>
      <c r="CFG45" s="425"/>
      <c r="CFH45" s="425"/>
      <c r="CFI45" s="425"/>
      <c r="CFJ45" s="425"/>
      <c r="CFK45" s="425"/>
      <c r="CFL45" s="425"/>
      <c r="CFM45" s="425"/>
      <c r="CFN45" s="425"/>
      <c r="CFO45" s="425"/>
      <c r="CFP45" s="425"/>
      <c r="CFQ45" s="425"/>
      <c r="CFR45" s="425"/>
      <c r="CFS45" s="425"/>
      <c r="CFT45" s="425"/>
      <c r="CFU45" s="425"/>
      <c r="CFV45" s="425"/>
      <c r="CFW45" s="425"/>
      <c r="CFX45" s="425"/>
      <c r="CFY45" s="425"/>
      <c r="CFZ45" s="425"/>
      <c r="CGA45" s="425"/>
      <c r="CGB45" s="425"/>
      <c r="CGC45" s="425"/>
      <c r="CGD45" s="425"/>
      <c r="CGE45" s="425"/>
      <c r="CGF45" s="425"/>
      <c r="CGG45" s="425"/>
      <c r="CGH45" s="425"/>
      <c r="CGI45" s="425"/>
      <c r="CGJ45" s="425"/>
      <c r="CGK45" s="425"/>
      <c r="CGL45" s="425"/>
      <c r="CGM45" s="425"/>
      <c r="CGN45" s="425"/>
      <c r="CGO45" s="425"/>
      <c r="CGP45" s="425"/>
      <c r="CGQ45" s="425"/>
      <c r="CGR45" s="425"/>
      <c r="CGS45" s="425"/>
      <c r="CGT45" s="425"/>
      <c r="CGU45" s="425"/>
      <c r="CGV45" s="425"/>
      <c r="CGW45" s="425"/>
      <c r="CGX45" s="425"/>
      <c r="CGY45" s="425"/>
      <c r="CGZ45" s="425"/>
      <c r="CHA45" s="425"/>
      <c r="CHB45" s="425"/>
      <c r="CHC45" s="425"/>
      <c r="CHD45" s="425"/>
      <c r="CHE45" s="425"/>
      <c r="CHF45" s="425"/>
      <c r="CHG45" s="425"/>
      <c r="CHH45" s="425"/>
      <c r="CHI45" s="425"/>
      <c r="CHJ45" s="425"/>
      <c r="CHK45" s="425"/>
      <c r="CHL45" s="425"/>
      <c r="CHM45" s="425"/>
      <c r="CHN45" s="425"/>
      <c r="CHO45" s="425"/>
      <c r="CHP45" s="425"/>
      <c r="CHQ45" s="425"/>
      <c r="CHR45" s="425"/>
      <c r="CHS45" s="425"/>
      <c r="CHT45" s="425"/>
      <c r="CHU45" s="425"/>
      <c r="CHV45" s="425"/>
      <c r="CHW45" s="425"/>
      <c r="CHX45" s="425"/>
      <c r="CHY45" s="425"/>
      <c r="CHZ45" s="425"/>
      <c r="CIA45" s="425"/>
      <c r="CIB45" s="425"/>
      <c r="CIC45" s="425"/>
      <c r="CID45" s="425"/>
      <c r="CIE45" s="425"/>
      <c r="CIF45" s="425"/>
      <c r="CIG45" s="425"/>
      <c r="CIH45" s="425"/>
      <c r="CII45" s="425"/>
      <c r="CIJ45" s="425"/>
      <c r="CIK45" s="425"/>
      <c r="CIL45" s="425"/>
      <c r="CIM45" s="425"/>
      <c r="CIN45" s="425"/>
      <c r="CIO45" s="425"/>
      <c r="CIP45" s="425"/>
      <c r="CIQ45" s="425"/>
      <c r="CIR45" s="425"/>
      <c r="CIS45" s="425"/>
      <c r="CIT45" s="425"/>
      <c r="CIU45" s="425"/>
      <c r="CIV45" s="425"/>
      <c r="CIW45" s="425"/>
      <c r="CIX45" s="425"/>
      <c r="CIY45" s="425"/>
      <c r="CIZ45" s="425"/>
      <c r="CJA45" s="425"/>
      <c r="CJB45" s="425"/>
      <c r="CJC45" s="425"/>
      <c r="CJD45" s="425"/>
      <c r="CJE45" s="425"/>
      <c r="CJF45" s="425"/>
      <c r="CJG45" s="425"/>
      <c r="CJH45" s="425"/>
      <c r="CJI45" s="425"/>
      <c r="CJJ45" s="425"/>
      <c r="CJK45" s="425"/>
      <c r="CJL45" s="425"/>
      <c r="CJM45" s="425"/>
      <c r="CJN45" s="425"/>
      <c r="CJP45" s="425"/>
      <c r="CJQ45" s="425"/>
      <c r="CJR45" s="425"/>
      <c r="CJS45" s="425"/>
      <c r="CJT45" s="425"/>
      <c r="CJU45" s="425"/>
      <c r="CJV45" s="425"/>
      <c r="CJW45" s="425"/>
      <c r="CJX45" s="425"/>
      <c r="CJY45" s="425"/>
      <c r="CJZ45" s="425"/>
      <c r="CKA45" s="425"/>
      <c r="CKB45" s="425"/>
      <c r="CKC45" s="425"/>
      <c r="CKD45" s="425"/>
      <c r="CKE45" s="425"/>
      <c r="CKF45" s="425"/>
      <c r="CKG45" s="425"/>
      <c r="CKH45" s="425"/>
      <c r="CKI45" s="425"/>
      <c r="CKJ45" s="425"/>
      <c r="CKK45" s="425"/>
      <c r="CKL45" s="425"/>
      <c r="CKM45" s="425"/>
      <c r="CKN45" s="425"/>
      <c r="CKO45" s="425"/>
      <c r="CKP45" s="425"/>
      <c r="CKQ45" s="425"/>
      <c r="CKR45" s="425"/>
      <c r="CKS45" s="425"/>
      <c r="CKT45" s="425"/>
      <c r="CKU45" s="425"/>
      <c r="CKV45" s="425"/>
      <c r="CKW45" s="425"/>
      <c r="CKX45" s="425"/>
      <c r="CKY45" s="425"/>
      <c r="CKZ45" s="425"/>
      <c r="CLA45" s="425"/>
      <c r="CLB45" s="425"/>
      <c r="CLC45" s="425"/>
      <c r="CLD45" s="425"/>
      <c r="CLE45" s="425"/>
      <c r="CLF45" s="425"/>
      <c r="CLG45" s="425"/>
      <c r="CLH45" s="425"/>
      <c r="CLI45" s="425"/>
      <c r="CLJ45" s="425"/>
      <c r="CLK45" s="425"/>
      <c r="CLL45" s="425"/>
      <c r="CLM45" s="425"/>
      <c r="CLN45" s="425"/>
      <c r="CLO45" s="425"/>
      <c r="CLP45" s="425"/>
      <c r="CLQ45" s="425"/>
      <c r="CLR45" s="425"/>
      <c r="CLS45" s="425"/>
      <c r="CLT45" s="425"/>
      <c r="CLU45" s="425"/>
      <c r="CLV45" s="425"/>
      <c r="CLW45" s="425"/>
      <c r="CLX45" s="425"/>
      <c r="CLY45" s="425"/>
      <c r="CLZ45" s="425"/>
      <c r="CMA45" s="425"/>
      <c r="CMB45" s="425"/>
      <c r="CMC45" s="425"/>
      <c r="CMD45" s="425"/>
      <c r="CME45" s="425"/>
      <c r="CMF45" s="425"/>
      <c r="CMG45" s="425"/>
      <c r="CMH45" s="425"/>
      <c r="CMI45" s="425"/>
      <c r="CMJ45" s="425"/>
      <c r="CMK45" s="425"/>
      <c r="CML45" s="425"/>
      <c r="CMM45" s="425"/>
      <c r="CMN45" s="425"/>
      <c r="CMO45" s="425"/>
      <c r="CMP45" s="425"/>
      <c r="CMQ45" s="425"/>
      <c r="CMR45" s="425"/>
      <c r="CMS45" s="425"/>
      <c r="CMT45" s="425"/>
      <c r="CMU45" s="425"/>
      <c r="CMV45" s="425"/>
      <c r="CMW45" s="425"/>
      <c r="CMX45" s="425"/>
      <c r="CMY45" s="425"/>
      <c r="CMZ45" s="425"/>
      <c r="CNA45" s="425"/>
      <c r="CNB45" s="425"/>
      <c r="CNC45" s="425"/>
      <c r="CND45" s="425"/>
      <c r="CNE45" s="425"/>
      <c r="CNF45" s="425"/>
      <c r="CNG45" s="425"/>
      <c r="CNH45" s="425"/>
      <c r="CNI45" s="425"/>
      <c r="CNJ45" s="425"/>
      <c r="CNK45" s="425"/>
      <c r="CNL45" s="425"/>
      <c r="CNM45" s="425"/>
      <c r="CNN45" s="425"/>
      <c r="CNO45" s="425"/>
      <c r="CNP45" s="425"/>
      <c r="CNQ45" s="425"/>
      <c r="CNR45" s="425"/>
      <c r="CNS45" s="425"/>
      <c r="CNT45" s="425"/>
      <c r="CNU45" s="425"/>
      <c r="CNV45" s="425"/>
      <c r="CNW45" s="425"/>
      <c r="CNX45" s="425"/>
      <c r="CNY45" s="425"/>
      <c r="CNZ45" s="425"/>
      <c r="COA45" s="425"/>
      <c r="COB45" s="425"/>
      <c r="COC45" s="425"/>
      <c r="COD45" s="425"/>
      <c r="COE45" s="425"/>
      <c r="COF45" s="425"/>
      <c r="COG45" s="425"/>
      <c r="COH45" s="425"/>
      <c r="COI45" s="425"/>
      <c r="COJ45" s="425"/>
      <c r="COK45" s="425"/>
      <c r="COL45" s="425"/>
      <c r="COM45" s="425"/>
      <c r="CON45" s="425"/>
      <c r="COO45" s="425"/>
      <c r="COP45" s="425"/>
      <c r="COQ45" s="425"/>
      <c r="COR45" s="425"/>
      <c r="COS45" s="425"/>
      <c r="COT45" s="425"/>
      <c r="COU45" s="425"/>
      <c r="COV45" s="425"/>
      <c r="COW45" s="425"/>
      <c r="COX45" s="425"/>
      <c r="COY45" s="425"/>
      <c r="COZ45" s="425"/>
      <c r="CPA45" s="425"/>
      <c r="CPB45" s="425"/>
      <c r="CPC45" s="425"/>
      <c r="CPD45" s="425"/>
      <c r="CPE45" s="425"/>
      <c r="CPF45" s="425"/>
      <c r="CPG45" s="425"/>
      <c r="CPH45" s="425"/>
      <c r="CPI45" s="425"/>
      <c r="CPJ45" s="425"/>
      <c r="CPK45" s="425"/>
      <c r="CPL45" s="425"/>
      <c r="CPM45" s="425"/>
      <c r="CPN45" s="425"/>
      <c r="CPO45" s="425"/>
      <c r="CPP45" s="425"/>
      <c r="CPQ45" s="425"/>
      <c r="CPR45" s="425"/>
      <c r="CPS45" s="425"/>
      <c r="CPT45" s="425"/>
      <c r="CPU45" s="425"/>
      <c r="CPV45" s="425"/>
      <c r="CPW45" s="425"/>
      <c r="CPX45" s="425"/>
      <c r="CPY45" s="425"/>
      <c r="CPZ45" s="425"/>
      <c r="CQA45" s="425"/>
      <c r="CQB45" s="425"/>
      <c r="CQC45" s="425"/>
      <c r="CQD45" s="425"/>
      <c r="CQE45" s="425"/>
      <c r="CQF45" s="425"/>
      <c r="CQG45" s="425"/>
      <c r="CQH45" s="425"/>
      <c r="CQI45" s="425"/>
      <c r="CQJ45" s="425"/>
      <c r="CQK45" s="425"/>
      <c r="CQL45" s="425"/>
      <c r="CQM45" s="425"/>
      <c r="CQN45" s="425"/>
      <c r="CQO45" s="425"/>
      <c r="CQP45" s="425"/>
      <c r="CQQ45" s="425"/>
      <c r="CQR45" s="425"/>
      <c r="CQS45" s="425"/>
      <c r="CQT45" s="425"/>
      <c r="CQU45" s="425"/>
      <c r="CQV45" s="425"/>
      <c r="CQW45" s="425"/>
      <c r="CQX45" s="425"/>
      <c r="CQY45" s="425"/>
      <c r="CQZ45" s="425"/>
      <c r="CRA45" s="425"/>
      <c r="CRB45" s="425"/>
      <c r="CRC45" s="425"/>
      <c r="CRD45" s="425"/>
      <c r="CRE45" s="425"/>
      <c r="CRF45" s="425"/>
      <c r="CRG45" s="425"/>
      <c r="CRH45" s="425"/>
      <c r="CRI45" s="425"/>
      <c r="CRJ45" s="425"/>
      <c r="CRK45" s="425"/>
      <c r="CRL45" s="425"/>
      <c r="CRM45" s="425"/>
      <c r="CRN45" s="425"/>
      <c r="CRO45" s="425"/>
      <c r="CRP45" s="425"/>
      <c r="CRQ45" s="425"/>
      <c r="CRR45" s="425"/>
      <c r="CRS45" s="425"/>
      <c r="CRT45" s="425"/>
      <c r="CRU45" s="425"/>
      <c r="CRV45" s="425"/>
      <c r="CRW45" s="425"/>
      <c r="CRX45" s="425"/>
      <c r="CRY45" s="425"/>
      <c r="CRZ45" s="425"/>
      <c r="CSA45" s="425"/>
      <c r="CSB45" s="425"/>
      <c r="CSC45" s="425"/>
      <c r="CSD45" s="425"/>
      <c r="CSE45" s="425"/>
      <c r="CSF45" s="425"/>
      <c r="CSG45" s="425"/>
      <c r="CSH45" s="425"/>
      <c r="CSI45" s="425"/>
      <c r="CSJ45" s="425"/>
      <c r="CSK45" s="425"/>
      <c r="CSL45" s="425"/>
      <c r="CSM45" s="425"/>
      <c r="CSN45" s="425"/>
      <c r="CSO45" s="425"/>
      <c r="CSP45" s="425"/>
      <c r="CSQ45" s="425"/>
      <c r="CSR45" s="425"/>
      <c r="CSS45" s="425"/>
      <c r="CST45" s="425"/>
      <c r="CSU45" s="425"/>
      <c r="CSV45" s="425"/>
      <c r="CSW45" s="425"/>
      <c r="CSX45" s="425"/>
      <c r="CSY45" s="425"/>
      <c r="CSZ45" s="425"/>
      <c r="CTA45" s="425"/>
      <c r="CTB45" s="425"/>
      <c r="CTC45" s="425"/>
      <c r="CTD45" s="425"/>
      <c r="CTE45" s="425"/>
      <c r="CTF45" s="425"/>
      <c r="CTG45" s="425"/>
      <c r="CTH45" s="425"/>
      <c r="CTI45" s="425"/>
      <c r="CTJ45" s="425"/>
      <c r="CTL45" s="425"/>
      <c r="CTM45" s="425"/>
      <c r="CTN45" s="425"/>
      <c r="CTO45" s="425"/>
      <c r="CTP45" s="425"/>
      <c r="CTQ45" s="425"/>
      <c r="CTR45" s="425"/>
      <c r="CTS45" s="425"/>
      <c r="CTT45" s="425"/>
      <c r="CTU45" s="425"/>
      <c r="CTV45" s="425"/>
      <c r="CTW45" s="425"/>
      <c r="CTX45" s="425"/>
      <c r="CTY45" s="425"/>
      <c r="CTZ45" s="425"/>
      <c r="CUA45" s="425"/>
      <c r="CUB45" s="425"/>
      <c r="CUC45" s="425"/>
      <c r="CUD45" s="425"/>
      <c r="CUE45" s="425"/>
      <c r="CUF45" s="425"/>
      <c r="CUG45" s="425"/>
      <c r="CUH45" s="425"/>
      <c r="CUI45" s="425"/>
      <c r="CUJ45" s="425"/>
      <c r="CUK45" s="425"/>
      <c r="CUL45" s="425"/>
      <c r="CUM45" s="425"/>
      <c r="CUN45" s="425"/>
      <c r="CUO45" s="425"/>
      <c r="CUP45" s="425"/>
      <c r="CUQ45" s="425"/>
      <c r="CUR45" s="425"/>
      <c r="CUS45" s="425"/>
      <c r="CUT45" s="425"/>
      <c r="CUU45" s="425"/>
      <c r="CUV45" s="425"/>
      <c r="CUW45" s="425"/>
      <c r="CUX45" s="425"/>
      <c r="CUY45" s="425"/>
      <c r="CUZ45" s="425"/>
      <c r="CVA45" s="425"/>
      <c r="CVB45" s="425"/>
      <c r="CVC45" s="425"/>
      <c r="CVD45" s="425"/>
      <c r="CVE45" s="425"/>
      <c r="CVF45" s="425"/>
      <c r="CVG45" s="425"/>
      <c r="CVH45" s="425"/>
      <c r="CVI45" s="425"/>
      <c r="CVJ45" s="425"/>
      <c r="CVK45" s="425"/>
      <c r="CVL45" s="425"/>
      <c r="CVM45" s="425"/>
      <c r="CVN45" s="425"/>
      <c r="CVO45" s="425"/>
      <c r="CVP45" s="425"/>
      <c r="CVQ45" s="425"/>
      <c r="CVR45" s="425"/>
      <c r="CVS45" s="425"/>
      <c r="CVT45" s="425"/>
      <c r="CVU45" s="425"/>
      <c r="CVV45" s="425"/>
      <c r="CVW45" s="425"/>
      <c r="CVX45" s="425"/>
      <c r="CVY45" s="425"/>
      <c r="CVZ45" s="425"/>
      <c r="CWA45" s="425"/>
      <c r="CWB45" s="425"/>
      <c r="CWC45" s="425"/>
      <c r="CWD45" s="425"/>
      <c r="CWE45" s="425"/>
      <c r="CWF45" s="425"/>
      <c r="CWG45" s="425"/>
      <c r="CWH45" s="425"/>
      <c r="CWI45" s="425"/>
      <c r="CWJ45" s="425"/>
      <c r="CWK45" s="425"/>
      <c r="CWL45" s="425"/>
      <c r="CWM45" s="425"/>
      <c r="CWN45" s="425"/>
      <c r="CWO45" s="425"/>
      <c r="CWP45" s="425"/>
      <c r="CWQ45" s="425"/>
      <c r="CWR45" s="425"/>
      <c r="CWS45" s="425"/>
      <c r="CWT45" s="425"/>
      <c r="CWU45" s="425"/>
      <c r="CWV45" s="425"/>
      <c r="CWW45" s="425"/>
      <c r="CWX45" s="425"/>
      <c r="CWY45" s="425"/>
      <c r="CWZ45" s="425"/>
      <c r="CXA45" s="425"/>
      <c r="CXB45" s="425"/>
      <c r="CXC45" s="425"/>
      <c r="CXD45" s="425"/>
      <c r="CXE45" s="425"/>
      <c r="CXF45" s="425"/>
      <c r="CXG45" s="425"/>
      <c r="CXH45" s="425"/>
      <c r="CXI45" s="425"/>
      <c r="CXJ45" s="425"/>
      <c r="CXK45" s="425"/>
      <c r="CXL45" s="425"/>
      <c r="CXM45" s="425"/>
      <c r="CXN45" s="425"/>
      <c r="CXO45" s="425"/>
      <c r="CXP45" s="425"/>
      <c r="CXQ45" s="425"/>
      <c r="CXR45" s="425"/>
      <c r="CXS45" s="425"/>
      <c r="CXT45" s="425"/>
      <c r="CXU45" s="425"/>
      <c r="CXV45" s="425"/>
      <c r="CXW45" s="425"/>
      <c r="CXX45" s="425"/>
      <c r="CXY45" s="425"/>
      <c r="CXZ45" s="425"/>
      <c r="CYA45" s="425"/>
      <c r="CYB45" s="425"/>
      <c r="CYC45" s="425"/>
      <c r="CYD45" s="425"/>
      <c r="CYE45" s="425"/>
      <c r="CYF45" s="425"/>
      <c r="CYG45" s="425"/>
      <c r="CYH45" s="425"/>
      <c r="CYI45" s="425"/>
      <c r="CYJ45" s="425"/>
      <c r="CYK45" s="425"/>
      <c r="CYL45" s="425"/>
      <c r="CYM45" s="425"/>
      <c r="CYN45" s="425"/>
      <c r="CYO45" s="425"/>
      <c r="CYP45" s="425"/>
      <c r="CYQ45" s="425"/>
      <c r="CYR45" s="425"/>
      <c r="CYS45" s="425"/>
      <c r="CYT45" s="425"/>
      <c r="CYU45" s="425"/>
      <c r="CYV45" s="425"/>
      <c r="CYW45" s="425"/>
      <c r="CYX45" s="425"/>
      <c r="CYY45" s="425"/>
      <c r="CYZ45" s="425"/>
      <c r="CZA45" s="425"/>
      <c r="CZB45" s="425"/>
      <c r="CZC45" s="425"/>
      <c r="CZD45" s="425"/>
      <c r="CZE45" s="425"/>
      <c r="CZF45" s="425"/>
      <c r="CZG45" s="425"/>
      <c r="CZH45" s="425"/>
      <c r="CZI45" s="425"/>
      <c r="CZJ45" s="425"/>
      <c r="CZK45" s="425"/>
      <c r="CZL45" s="425"/>
      <c r="CZM45" s="425"/>
      <c r="CZN45" s="425"/>
      <c r="CZO45" s="425"/>
      <c r="CZP45" s="425"/>
      <c r="CZQ45" s="425"/>
      <c r="CZR45" s="425"/>
      <c r="CZS45" s="425"/>
      <c r="CZT45" s="425"/>
      <c r="CZU45" s="425"/>
      <c r="CZV45" s="425"/>
      <c r="CZW45" s="425"/>
      <c r="CZX45" s="425"/>
      <c r="CZY45" s="425"/>
      <c r="CZZ45" s="425"/>
      <c r="DAA45" s="425"/>
      <c r="DAB45" s="425"/>
      <c r="DAC45" s="425"/>
      <c r="DAD45" s="425"/>
      <c r="DAE45" s="425"/>
      <c r="DAF45" s="425"/>
      <c r="DAG45" s="425"/>
      <c r="DAH45" s="425"/>
      <c r="DAI45" s="425"/>
      <c r="DAJ45" s="425"/>
      <c r="DAK45" s="425"/>
      <c r="DAL45" s="425"/>
      <c r="DAM45" s="425"/>
      <c r="DAN45" s="425"/>
      <c r="DAO45" s="425"/>
      <c r="DAP45" s="425"/>
      <c r="DAQ45" s="425"/>
      <c r="DAR45" s="425"/>
      <c r="DAS45" s="425"/>
      <c r="DAT45" s="425"/>
      <c r="DAU45" s="425"/>
      <c r="DAV45" s="425"/>
      <c r="DAW45" s="425"/>
      <c r="DAX45" s="425"/>
      <c r="DAY45" s="425"/>
      <c r="DAZ45" s="425"/>
      <c r="DBA45" s="425"/>
      <c r="DBB45" s="425"/>
      <c r="DBC45" s="425"/>
      <c r="DBD45" s="425"/>
      <c r="DBE45" s="425"/>
      <c r="DBF45" s="425"/>
      <c r="DBG45" s="425"/>
      <c r="DBH45" s="425"/>
      <c r="DBI45" s="425"/>
      <c r="DBJ45" s="425"/>
      <c r="DBK45" s="425"/>
      <c r="DBL45" s="425"/>
      <c r="DBM45" s="425"/>
      <c r="DBN45" s="425"/>
      <c r="DBO45" s="425"/>
      <c r="DBP45" s="425"/>
      <c r="DBQ45" s="425"/>
      <c r="DBR45" s="425"/>
      <c r="DBS45" s="425"/>
      <c r="DBT45" s="425"/>
      <c r="DBU45" s="425"/>
      <c r="DBV45" s="425"/>
      <c r="DBW45" s="425"/>
      <c r="DBX45" s="425"/>
      <c r="DBY45" s="425"/>
      <c r="DBZ45" s="425"/>
      <c r="DCA45" s="425"/>
      <c r="DCB45" s="425"/>
      <c r="DCC45" s="425"/>
      <c r="DCD45" s="425"/>
      <c r="DCE45" s="425"/>
      <c r="DCF45" s="425"/>
      <c r="DCG45" s="425"/>
      <c r="DCH45" s="425"/>
      <c r="DCI45" s="425"/>
      <c r="DCJ45" s="425"/>
      <c r="DCK45" s="425"/>
      <c r="DCL45" s="425"/>
      <c r="DCM45" s="425"/>
      <c r="DCN45" s="425"/>
      <c r="DCO45" s="425"/>
      <c r="DCP45" s="425"/>
      <c r="DCQ45" s="425"/>
      <c r="DCR45" s="425"/>
      <c r="DCS45" s="425"/>
      <c r="DCT45" s="425"/>
      <c r="DCU45" s="425"/>
      <c r="DCV45" s="425"/>
      <c r="DCW45" s="425"/>
      <c r="DCX45" s="425"/>
      <c r="DCY45" s="425"/>
      <c r="DCZ45" s="425"/>
      <c r="DDA45" s="425"/>
      <c r="DDB45" s="425"/>
      <c r="DDC45" s="425"/>
      <c r="DDD45" s="425"/>
      <c r="DDE45" s="425"/>
      <c r="DDF45" s="425"/>
      <c r="DDH45" s="425"/>
      <c r="DDI45" s="425"/>
      <c r="DDJ45" s="425"/>
      <c r="DDK45" s="425"/>
      <c r="DDL45" s="425"/>
      <c r="DDM45" s="425"/>
      <c r="DDN45" s="425"/>
      <c r="DDO45" s="425"/>
      <c r="DDP45" s="425"/>
      <c r="DDQ45" s="425"/>
      <c r="DDR45" s="425"/>
      <c r="DDS45" s="425"/>
      <c r="DDT45" s="425"/>
      <c r="DDU45" s="425"/>
      <c r="DDV45" s="425"/>
      <c r="DDW45" s="425"/>
      <c r="DDX45" s="425"/>
      <c r="DDY45" s="425"/>
      <c r="DDZ45" s="425"/>
      <c r="DEA45" s="425"/>
      <c r="DEB45" s="425"/>
      <c r="DEC45" s="425"/>
      <c r="DED45" s="425"/>
      <c r="DEE45" s="425"/>
      <c r="DEF45" s="425"/>
      <c r="DEG45" s="425"/>
      <c r="DEH45" s="425"/>
      <c r="DEI45" s="425"/>
      <c r="DEJ45" s="425"/>
      <c r="DEK45" s="425"/>
      <c r="DEL45" s="425"/>
      <c r="DEM45" s="425"/>
      <c r="DEN45" s="425"/>
      <c r="DEO45" s="425"/>
      <c r="DEP45" s="425"/>
      <c r="DEQ45" s="425"/>
      <c r="DER45" s="425"/>
      <c r="DES45" s="425"/>
      <c r="DET45" s="425"/>
      <c r="DEU45" s="425"/>
      <c r="DEV45" s="425"/>
      <c r="DEW45" s="425"/>
      <c r="DEX45" s="425"/>
      <c r="DEY45" s="425"/>
      <c r="DEZ45" s="425"/>
      <c r="DFA45" s="425"/>
      <c r="DFB45" s="425"/>
      <c r="DFC45" s="425"/>
      <c r="DFD45" s="425"/>
      <c r="DFE45" s="425"/>
      <c r="DFF45" s="425"/>
      <c r="DFG45" s="425"/>
      <c r="DFH45" s="425"/>
      <c r="DFI45" s="425"/>
      <c r="DFJ45" s="425"/>
      <c r="DFK45" s="425"/>
      <c r="DFL45" s="425"/>
      <c r="DFM45" s="425"/>
      <c r="DFN45" s="425"/>
      <c r="DFO45" s="425"/>
      <c r="DFP45" s="425"/>
      <c r="DFQ45" s="425"/>
      <c r="DFR45" s="425"/>
      <c r="DFS45" s="425"/>
      <c r="DFT45" s="425"/>
      <c r="DFU45" s="425"/>
      <c r="DFV45" s="425"/>
      <c r="DFW45" s="425"/>
      <c r="DFX45" s="425"/>
      <c r="DFY45" s="425"/>
      <c r="DFZ45" s="425"/>
      <c r="DGA45" s="425"/>
      <c r="DGB45" s="425"/>
      <c r="DGC45" s="425"/>
      <c r="DGD45" s="425"/>
      <c r="DGE45" s="425"/>
      <c r="DGF45" s="425"/>
      <c r="DGG45" s="425"/>
      <c r="DGH45" s="425"/>
      <c r="DGI45" s="425"/>
      <c r="DGJ45" s="425"/>
      <c r="DGK45" s="425"/>
      <c r="DGL45" s="425"/>
      <c r="DGM45" s="425"/>
      <c r="DGN45" s="425"/>
      <c r="DGO45" s="425"/>
      <c r="DGP45" s="425"/>
      <c r="DGQ45" s="425"/>
      <c r="DGR45" s="425"/>
      <c r="DGS45" s="425"/>
      <c r="DGT45" s="425"/>
      <c r="DGU45" s="425"/>
      <c r="DGV45" s="425"/>
      <c r="DGW45" s="425"/>
      <c r="DGX45" s="425"/>
      <c r="DGY45" s="425"/>
      <c r="DGZ45" s="425"/>
      <c r="DHA45" s="425"/>
      <c r="DHB45" s="425"/>
      <c r="DHC45" s="425"/>
      <c r="DHD45" s="425"/>
      <c r="DHE45" s="425"/>
      <c r="DHF45" s="425"/>
      <c r="DHG45" s="425"/>
      <c r="DHH45" s="425"/>
      <c r="DHI45" s="425"/>
      <c r="DHJ45" s="425"/>
      <c r="DHK45" s="425"/>
      <c r="DHL45" s="425"/>
      <c r="DHM45" s="425"/>
      <c r="DHN45" s="425"/>
      <c r="DHO45" s="425"/>
      <c r="DHP45" s="425"/>
      <c r="DHQ45" s="425"/>
      <c r="DHR45" s="425"/>
      <c r="DHS45" s="425"/>
      <c r="DHT45" s="425"/>
      <c r="DHU45" s="425"/>
      <c r="DHV45" s="425"/>
      <c r="DHW45" s="425"/>
      <c r="DHX45" s="425"/>
      <c r="DHY45" s="425"/>
      <c r="DHZ45" s="425"/>
      <c r="DIA45" s="425"/>
      <c r="DIB45" s="425"/>
      <c r="DIC45" s="425"/>
      <c r="DID45" s="425"/>
      <c r="DIE45" s="425"/>
      <c r="DIF45" s="425"/>
      <c r="DIG45" s="425"/>
      <c r="DIH45" s="425"/>
      <c r="DII45" s="425"/>
      <c r="DIJ45" s="425"/>
      <c r="DIK45" s="425"/>
      <c r="DIL45" s="425"/>
      <c r="DIM45" s="425"/>
      <c r="DIN45" s="425"/>
      <c r="DIO45" s="425"/>
      <c r="DIP45" s="425"/>
      <c r="DIQ45" s="425"/>
      <c r="DIR45" s="425"/>
      <c r="DIS45" s="425"/>
      <c r="DIT45" s="425"/>
      <c r="DIU45" s="425"/>
      <c r="DIV45" s="425"/>
      <c r="DIW45" s="425"/>
      <c r="DIX45" s="425"/>
      <c r="DIY45" s="425"/>
      <c r="DIZ45" s="425"/>
      <c r="DJA45" s="425"/>
      <c r="DJB45" s="425"/>
      <c r="DJC45" s="425"/>
      <c r="DJD45" s="425"/>
      <c r="DJE45" s="425"/>
      <c r="DJF45" s="425"/>
      <c r="DJG45" s="425"/>
      <c r="DJH45" s="425"/>
      <c r="DJI45" s="425"/>
      <c r="DJJ45" s="425"/>
      <c r="DJK45" s="425"/>
      <c r="DJL45" s="425"/>
      <c r="DJM45" s="425"/>
      <c r="DJN45" s="425"/>
      <c r="DJO45" s="425"/>
      <c r="DJP45" s="425"/>
      <c r="DJQ45" s="425"/>
      <c r="DJR45" s="425"/>
      <c r="DJS45" s="425"/>
      <c r="DJT45" s="425"/>
      <c r="DJU45" s="425"/>
      <c r="DJV45" s="425"/>
      <c r="DJW45" s="425"/>
      <c r="DJX45" s="425"/>
      <c r="DJY45" s="425"/>
      <c r="DJZ45" s="425"/>
      <c r="DKA45" s="425"/>
      <c r="DKB45" s="425"/>
      <c r="DKC45" s="425"/>
      <c r="DKD45" s="425"/>
      <c r="DKE45" s="425"/>
      <c r="DKF45" s="425"/>
      <c r="DKG45" s="425"/>
      <c r="DKH45" s="425"/>
      <c r="DKI45" s="425"/>
      <c r="DKJ45" s="425"/>
      <c r="DKK45" s="425"/>
      <c r="DKL45" s="425"/>
      <c r="DKM45" s="425"/>
      <c r="DKN45" s="425"/>
      <c r="DKO45" s="425"/>
      <c r="DKP45" s="425"/>
      <c r="DKQ45" s="425"/>
      <c r="DKR45" s="425"/>
      <c r="DKS45" s="425"/>
      <c r="DKT45" s="425"/>
      <c r="DKU45" s="425"/>
      <c r="DKV45" s="425"/>
      <c r="DKW45" s="425"/>
      <c r="DKX45" s="425"/>
      <c r="DKY45" s="425"/>
      <c r="DKZ45" s="425"/>
      <c r="DLA45" s="425"/>
      <c r="DLB45" s="425"/>
      <c r="DLC45" s="425"/>
      <c r="DLD45" s="425"/>
      <c r="DLE45" s="425"/>
      <c r="DLF45" s="425"/>
      <c r="DLG45" s="425"/>
      <c r="DLH45" s="425"/>
      <c r="DLI45" s="425"/>
      <c r="DLJ45" s="425"/>
      <c r="DLK45" s="425"/>
      <c r="DLL45" s="425"/>
      <c r="DLM45" s="425"/>
      <c r="DLN45" s="425"/>
      <c r="DLO45" s="425"/>
      <c r="DLP45" s="425"/>
      <c r="DLQ45" s="425"/>
      <c r="DLR45" s="425"/>
      <c r="DLS45" s="425"/>
      <c r="DLT45" s="425"/>
      <c r="DLU45" s="425"/>
      <c r="DLV45" s="425"/>
      <c r="DLW45" s="425"/>
      <c r="DLX45" s="425"/>
      <c r="DLY45" s="425"/>
      <c r="DLZ45" s="425"/>
      <c r="DMA45" s="425"/>
      <c r="DMB45" s="425"/>
      <c r="DMC45" s="425"/>
      <c r="DMD45" s="425"/>
      <c r="DME45" s="425"/>
      <c r="DMF45" s="425"/>
      <c r="DMG45" s="425"/>
      <c r="DMH45" s="425"/>
      <c r="DMI45" s="425"/>
      <c r="DMJ45" s="425"/>
      <c r="DMK45" s="425"/>
      <c r="DML45" s="425"/>
      <c r="DMM45" s="425"/>
      <c r="DMN45" s="425"/>
      <c r="DMO45" s="425"/>
      <c r="DMP45" s="425"/>
      <c r="DMQ45" s="425"/>
      <c r="DMR45" s="425"/>
      <c r="DMS45" s="425"/>
      <c r="DMT45" s="425"/>
      <c r="DMU45" s="425"/>
      <c r="DMV45" s="425"/>
      <c r="DMW45" s="425"/>
      <c r="DMX45" s="425"/>
      <c r="DMY45" s="425"/>
      <c r="DMZ45" s="425"/>
      <c r="DNA45" s="425"/>
      <c r="DNB45" s="425"/>
      <c r="DND45" s="425"/>
      <c r="DNE45" s="425"/>
      <c r="DNF45" s="425"/>
      <c r="DNG45" s="425"/>
      <c r="DNH45" s="425"/>
      <c r="DNI45" s="425"/>
      <c r="DNJ45" s="425"/>
      <c r="DNK45" s="425"/>
      <c r="DNL45" s="425"/>
      <c r="DNM45" s="425"/>
      <c r="DNN45" s="425"/>
      <c r="DNO45" s="425"/>
      <c r="DNP45" s="425"/>
      <c r="DNQ45" s="425"/>
      <c r="DNR45" s="425"/>
      <c r="DNS45" s="425"/>
      <c r="DNT45" s="425"/>
      <c r="DNU45" s="425"/>
      <c r="DNV45" s="425"/>
      <c r="DNW45" s="425"/>
      <c r="DNX45" s="425"/>
      <c r="DNY45" s="425"/>
      <c r="DNZ45" s="425"/>
      <c r="DOA45" s="425"/>
      <c r="DOB45" s="425"/>
      <c r="DOC45" s="425"/>
      <c r="DOD45" s="425"/>
      <c r="DOE45" s="425"/>
      <c r="DOF45" s="425"/>
      <c r="DOG45" s="425"/>
      <c r="DOH45" s="425"/>
      <c r="DOI45" s="425"/>
      <c r="DOJ45" s="425"/>
      <c r="DOK45" s="425"/>
      <c r="DOL45" s="425"/>
      <c r="DOM45" s="425"/>
      <c r="DON45" s="425"/>
      <c r="DOO45" s="425"/>
      <c r="DOP45" s="425"/>
      <c r="DOQ45" s="425"/>
      <c r="DOR45" s="425"/>
      <c r="DOS45" s="425"/>
      <c r="DOT45" s="425"/>
      <c r="DOU45" s="425"/>
      <c r="DOV45" s="425"/>
      <c r="DOW45" s="425"/>
      <c r="DOX45" s="425"/>
      <c r="DOY45" s="425"/>
      <c r="DOZ45" s="425"/>
      <c r="DPA45" s="425"/>
      <c r="DPB45" s="425"/>
      <c r="DPC45" s="425"/>
      <c r="DPD45" s="425"/>
      <c r="DPE45" s="425"/>
      <c r="DPF45" s="425"/>
      <c r="DPG45" s="425"/>
      <c r="DPH45" s="425"/>
      <c r="DPI45" s="425"/>
      <c r="DPJ45" s="425"/>
      <c r="DPK45" s="425"/>
      <c r="DPL45" s="425"/>
      <c r="DPM45" s="425"/>
      <c r="DPN45" s="425"/>
      <c r="DPO45" s="425"/>
      <c r="DPP45" s="425"/>
      <c r="DPQ45" s="425"/>
      <c r="DPR45" s="425"/>
      <c r="DPS45" s="425"/>
      <c r="DPT45" s="425"/>
      <c r="DPU45" s="425"/>
      <c r="DPV45" s="425"/>
      <c r="DPW45" s="425"/>
      <c r="DPX45" s="425"/>
      <c r="DPY45" s="425"/>
      <c r="DPZ45" s="425"/>
      <c r="DQA45" s="425"/>
      <c r="DQB45" s="425"/>
      <c r="DQC45" s="425"/>
      <c r="DQD45" s="425"/>
      <c r="DQE45" s="425"/>
      <c r="DQF45" s="425"/>
      <c r="DQG45" s="425"/>
      <c r="DQH45" s="425"/>
      <c r="DQI45" s="425"/>
      <c r="DQJ45" s="425"/>
      <c r="DQK45" s="425"/>
      <c r="DQL45" s="425"/>
      <c r="DQM45" s="425"/>
      <c r="DQN45" s="425"/>
      <c r="DQO45" s="425"/>
      <c r="DQP45" s="425"/>
      <c r="DQQ45" s="425"/>
      <c r="DQR45" s="425"/>
      <c r="DQS45" s="425"/>
      <c r="DQT45" s="425"/>
      <c r="DQU45" s="425"/>
      <c r="DQV45" s="425"/>
      <c r="DQW45" s="425"/>
      <c r="DQX45" s="425"/>
      <c r="DQY45" s="425"/>
      <c r="DQZ45" s="425"/>
      <c r="DRA45" s="425"/>
      <c r="DRB45" s="425"/>
      <c r="DRC45" s="425"/>
      <c r="DRD45" s="425"/>
      <c r="DRE45" s="425"/>
      <c r="DRF45" s="425"/>
      <c r="DRG45" s="425"/>
      <c r="DRH45" s="425"/>
      <c r="DRI45" s="425"/>
      <c r="DRJ45" s="425"/>
      <c r="DRK45" s="425"/>
      <c r="DRL45" s="425"/>
      <c r="DRM45" s="425"/>
      <c r="DRN45" s="425"/>
      <c r="DRO45" s="425"/>
      <c r="DRP45" s="425"/>
      <c r="DRQ45" s="425"/>
      <c r="DRR45" s="425"/>
      <c r="DRS45" s="425"/>
      <c r="DRT45" s="425"/>
      <c r="DRU45" s="425"/>
      <c r="DRV45" s="425"/>
      <c r="DRW45" s="425"/>
      <c r="DRX45" s="425"/>
      <c r="DRY45" s="425"/>
      <c r="DRZ45" s="425"/>
      <c r="DSA45" s="425"/>
      <c r="DSB45" s="425"/>
      <c r="DSC45" s="425"/>
      <c r="DSD45" s="425"/>
      <c r="DSE45" s="425"/>
      <c r="DSF45" s="425"/>
      <c r="DSG45" s="425"/>
      <c r="DSH45" s="425"/>
      <c r="DSI45" s="425"/>
      <c r="DSJ45" s="425"/>
      <c r="DSK45" s="425"/>
      <c r="DSL45" s="425"/>
      <c r="DSM45" s="425"/>
      <c r="DSN45" s="425"/>
      <c r="DSO45" s="425"/>
      <c r="DSP45" s="425"/>
      <c r="DSQ45" s="425"/>
      <c r="DSR45" s="425"/>
      <c r="DSS45" s="425"/>
      <c r="DST45" s="425"/>
      <c r="DSU45" s="425"/>
      <c r="DSV45" s="425"/>
      <c r="DSW45" s="425"/>
      <c r="DSX45" s="425"/>
      <c r="DSY45" s="425"/>
      <c r="DSZ45" s="425"/>
      <c r="DTA45" s="425"/>
      <c r="DTB45" s="425"/>
      <c r="DTC45" s="425"/>
      <c r="DTD45" s="425"/>
      <c r="DTE45" s="425"/>
      <c r="DTF45" s="425"/>
      <c r="DTG45" s="425"/>
      <c r="DTH45" s="425"/>
      <c r="DTI45" s="425"/>
      <c r="DTJ45" s="425"/>
      <c r="DTK45" s="425"/>
      <c r="DTL45" s="425"/>
      <c r="DTM45" s="425"/>
      <c r="DTN45" s="425"/>
      <c r="DTO45" s="425"/>
      <c r="DTP45" s="425"/>
      <c r="DTQ45" s="425"/>
      <c r="DTR45" s="425"/>
      <c r="DTS45" s="425"/>
      <c r="DTT45" s="425"/>
      <c r="DTU45" s="425"/>
      <c r="DTV45" s="425"/>
      <c r="DTW45" s="425"/>
      <c r="DTX45" s="425"/>
      <c r="DTY45" s="425"/>
      <c r="DTZ45" s="425"/>
      <c r="DUA45" s="425"/>
      <c r="DUB45" s="425"/>
      <c r="DUC45" s="425"/>
      <c r="DUD45" s="425"/>
      <c r="DUE45" s="425"/>
      <c r="DUF45" s="425"/>
      <c r="DUG45" s="425"/>
      <c r="DUH45" s="425"/>
      <c r="DUI45" s="425"/>
      <c r="DUJ45" s="425"/>
      <c r="DUK45" s="425"/>
      <c r="DUL45" s="425"/>
      <c r="DUM45" s="425"/>
      <c r="DUN45" s="425"/>
      <c r="DUO45" s="425"/>
      <c r="DUP45" s="425"/>
      <c r="DUQ45" s="425"/>
      <c r="DUR45" s="425"/>
      <c r="DUS45" s="425"/>
      <c r="DUT45" s="425"/>
      <c r="DUU45" s="425"/>
      <c r="DUV45" s="425"/>
      <c r="DUW45" s="425"/>
      <c r="DUX45" s="425"/>
      <c r="DUY45" s="425"/>
      <c r="DUZ45" s="425"/>
      <c r="DVA45" s="425"/>
      <c r="DVB45" s="425"/>
      <c r="DVC45" s="425"/>
      <c r="DVD45" s="425"/>
      <c r="DVE45" s="425"/>
      <c r="DVF45" s="425"/>
      <c r="DVG45" s="425"/>
      <c r="DVH45" s="425"/>
      <c r="DVI45" s="425"/>
      <c r="DVJ45" s="425"/>
      <c r="DVK45" s="425"/>
      <c r="DVL45" s="425"/>
      <c r="DVM45" s="425"/>
      <c r="DVN45" s="425"/>
      <c r="DVO45" s="425"/>
      <c r="DVP45" s="425"/>
      <c r="DVQ45" s="425"/>
      <c r="DVR45" s="425"/>
      <c r="DVS45" s="425"/>
      <c r="DVT45" s="425"/>
      <c r="DVU45" s="425"/>
      <c r="DVV45" s="425"/>
      <c r="DVW45" s="425"/>
      <c r="DVX45" s="425"/>
      <c r="DVY45" s="425"/>
      <c r="DVZ45" s="425"/>
      <c r="DWA45" s="425"/>
      <c r="DWB45" s="425"/>
      <c r="DWC45" s="425"/>
      <c r="DWD45" s="425"/>
      <c r="DWE45" s="425"/>
      <c r="DWF45" s="425"/>
      <c r="DWG45" s="425"/>
      <c r="DWH45" s="425"/>
      <c r="DWI45" s="425"/>
      <c r="DWJ45" s="425"/>
      <c r="DWK45" s="425"/>
      <c r="DWL45" s="425"/>
      <c r="DWM45" s="425"/>
      <c r="DWN45" s="425"/>
      <c r="DWO45" s="425"/>
      <c r="DWP45" s="425"/>
      <c r="DWQ45" s="425"/>
      <c r="DWR45" s="425"/>
      <c r="DWS45" s="425"/>
      <c r="DWT45" s="425"/>
      <c r="DWU45" s="425"/>
      <c r="DWV45" s="425"/>
      <c r="DWW45" s="425"/>
      <c r="DWX45" s="425"/>
      <c r="DWZ45" s="425"/>
      <c r="DXA45" s="425"/>
      <c r="DXB45" s="425"/>
      <c r="DXC45" s="425"/>
      <c r="DXD45" s="425"/>
      <c r="DXE45" s="425"/>
      <c r="DXF45" s="425"/>
      <c r="DXG45" s="425"/>
      <c r="DXH45" s="425"/>
      <c r="DXI45" s="425"/>
      <c r="DXJ45" s="425"/>
      <c r="DXK45" s="425"/>
      <c r="DXL45" s="425"/>
      <c r="DXM45" s="425"/>
      <c r="DXN45" s="425"/>
      <c r="DXO45" s="425"/>
      <c r="DXP45" s="425"/>
      <c r="DXQ45" s="425"/>
      <c r="DXR45" s="425"/>
      <c r="DXS45" s="425"/>
      <c r="DXT45" s="425"/>
      <c r="DXU45" s="425"/>
      <c r="DXV45" s="425"/>
      <c r="DXW45" s="425"/>
      <c r="DXX45" s="425"/>
      <c r="DXY45" s="425"/>
      <c r="DXZ45" s="425"/>
      <c r="DYA45" s="425"/>
      <c r="DYB45" s="425"/>
      <c r="DYC45" s="425"/>
      <c r="DYD45" s="425"/>
      <c r="DYE45" s="425"/>
      <c r="DYF45" s="425"/>
      <c r="DYG45" s="425"/>
      <c r="DYH45" s="425"/>
      <c r="DYI45" s="425"/>
      <c r="DYJ45" s="425"/>
      <c r="DYK45" s="425"/>
      <c r="DYL45" s="425"/>
      <c r="DYM45" s="425"/>
      <c r="DYN45" s="425"/>
      <c r="DYO45" s="425"/>
      <c r="DYP45" s="425"/>
      <c r="DYQ45" s="425"/>
      <c r="DYR45" s="425"/>
      <c r="DYS45" s="425"/>
      <c r="DYT45" s="425"/>
      <c r="DYU45" s="425"/>
      <c r="DYV45" s="425"/>
      <c r="DYW45" s="425"/>
      <c r="DYX45" s="425"/>
      <c r="DYY45" s="425"/>
      <c r="DYZ45" s="425"/>
      <c r="DZA45" s="425"/>
      <c r="DZB45" s="425"/>
      <c r="DZC45" s="425"/>
      <c r="DZD45" s="425"/>
      <c r="DZE45" s="425"/>
      <c r="DZF45" s="425"/>
      <c r="DZG45" s="425"/>
      <c r="DZH45" s="425"/>
      <c r="DZI45" s="425"/>
      <c r="DZJ45" s="425"/>
      <c r="DZK45" s="425"/>
      <c r="DZL45" s="425"/>
      <c r="DZM45" s="425"/>
      <c r="DZN45" s="425"/>
      <c r="DZO45" s="425"/>
      <c r="DZP45" s="425"/>
      <c r="DZQ45" s="425"/>
      <c r="DZR45" s="425"/>
      <c r="DZS45" s="425"/>
      <c r="DZT45" s="425"/>
      <c r="DZU45" s="425"/>
      <c r="DZV45" s="425"/>
      <c r="DZW45" s="425"/>
      <c r="DZX45" s="425"/>
      <c r="DZY45" s="425"/>
      <c r="DZZ45" s="425"/>
      <c r="EAA45" s="425"/>
      <c r="EAB45" s="425"/>
      <c r="EAC45" s="425"/>
      <c r="EAD45" s="425"/>
      <c r="EAE45" s="425"/>
      <c r="EAF45" s="425"/>
      <c r="EAG45" s="425"/>
      <c r="EAH45" s="425"/>
      <c r="EAI45" s="425"/>
      <c r="EAJ45" s="425"/>
      <c r="EAK45" s="425"/>
      <c r="EAL45" s="425"/>
      <c r="EAM45" s="425"/>
      <c r="EAN45" s="425"/>
      <c r="EAO45" s="425"/>
      <c r="EAP45" s="425"/>
      <c r="EAQ45" s="425"/>
      <c r="EAR45" s="425"/>
      <c r="EAS45" s="425"/>
      <c r="EAT45" s="425"/>
      <c r="EAU45" s="425"/>
      <c r="EAV45" s="425"/>
      <c r="EAW45" s="425"/>
      <c r="EAX45" s="425"/>
      <c r="EAY45" s="425"/>
      <c r="EAZ45" s="425"/>
      <c r="EBA45" s="425"/>
      <c r="EBB45" s="425"/>
      <c r="EBC45" s="425"/>
      <c r="EBD45" s="425"/>
      <c r="EBE45" s="425"/>
      <c r="EBF45" s="425"/>
      <c r="EBG45" s="425"/>
      <c r="EBH45" s="425"/>
      <c r="EBI45" s="425"/>
      <c r="EBJ45" s="425"/>
      <c r="EBK45" s="425"/>
      <c r="EBL45" s="425"/>
      <c r="EBM45" s="425"/>
      <c r="EBN45" s="425"/>
      <c r="EBO45" s="425"/>
      <c r="EBP45" s="425"/>
      <c r="EBQ45" s="425"/>
      <c r="EBR45" s="425"/>
      <c r="EBS45" s="425"/>
      <c r="EBT45" s="425"/>
      <c r="EBU45" s="425"/>
      <c r="EBV45" s="425"/>
      <c r="EBW45" s="425"/>
      <c r="EBX45" s="425"/>
      <c r="EBY45" s="425"/>
      <c r="EBZ45" s="425"/>
      <c r="ECA45" s="425"/>
      <c r="ECB45" s="425"/>
      <c r="ECC45" s="425"/>
      <c r="ECD45" s="425"/>
      <c r="ECE45" s="425"/>
      <c r="ECF45" s="425"/>
      <c r="ECG45" s="425"/>
      <c r="ECH45" s="425"/>
      <c r="ECI45" s="425"/>
      <c r="ECJ45" s="425"/>
      <c r="ECK45" s="425"/>
      <c r="ECL45" s="425"/>
      <c r="ECM45" s="425"/>
      <c r="ECN45" s="425"/>
      <c r="ECO45" s="425"/>
      <c r="ECP45" s="425"/>
      <c r="ECQ45" s="425"/>
      <c r="ECR45" s="425"/>
      <c r="ECS45" s="425"/>
      <c r="ECT45" s="425"/>
      <c r="ECU45" s="425"/>
      <c r="ECV45" s="425"/>
      <c r="ECW45" s="425"/>
      <c r="ECX45" s="425"/>
      <c r="ECY45" s="425"/>
      <c r="ECZ45" s="425"/>
      <c r="EDA45" s="425"/>
      <c r="EDB45" s="425"/>
      <c r="EDC45" s="425"/>
      <c r="EDD45" s="425"/>
      <c r="EDE45" s="425"/>
      <c r="EDF45" s="425"/>
      <c r="EDG45" s="425"/>
      <c r="EDH45" s="425"/>
      <c r="EDI45" s="425"/>
      <c r="EDJ45" s="425"/>
      <c r="EDK45" s="425"/>
      <c r="EDL45" s="425"/>
      <c r="EDM45" s="425"/>
      <c r="EDN45" s="425"/>
      <c r="EDO45" s="425"/>
      <c r="EDP45" s="425"/>
      <c r="EDQ45" s="425"/>
      <c r="EDR45" s="425"/>
      <c r="EDS45" s="425"/>
      <c r="EDT45" s="425"/>
      <c r="EDU45" s="425"/>
      <c r="EDV45" s="425"/>
      <c r="EDW45" s="425"/>
      <c r="EDX45" s="425"/>
      <c r="EDY45" s="425"/>
      <c r="EDZ45" s="425"/>
      <c r="EEA45" s="425"/>
      <c r="EEB45" s="425"/>
      <c r="EEC45" s="425"/>
      <c r="EED45" s="425"/>
      <c r="EEE45" s="425"/>
      <c r="EEF45" s="425"/>
      <c r="EEG45" s="425"/>
      <c r="EEH45" s="425"/>
      <c r="EEI45" s="425"/>
      <c r="EEJ45" s="425"/>
      <c r="EEK45" s="425"/>
      <c r="EEL45" s="425"/>
      <c r="EEM45" s="425"/>
      <c r="EEN45" s="425"/>
      <c r="EEO45" s="425"/>
      <c r="EEP45" s="425"/>
      <c r="EEQ45" s="425"/>
      <c r="EER45" s="425"/>
      <c r="EES45" s="425"/>
      <c r="EET45" s="425"/>
      <c r="EEU45" s="425"/>
      <c r="EEV45" s="425"/>
      <c r="EEW45" s="425"/>
      <c r="EEX45" s="425"/>
      <c r="EEY45" s="425"/>
      <c r="EEZ45" s="425"/>
      <c r="EFA45" s="425"/>
      <c r="EFB45" s="425"/>
      <c r="EFC45" s="425"/>
      <c r="EFD45" s="425"/>
      <c r="EFE45" s="425"/>
      <c r="EFF45" s="425"/>
      <c r="EFG45" s="425"/>
      <c r="EFH45" s="425"/>
      <c r="EFI45" s="425"/>
      <c r="EFJ45" s="425"/>
      <c r="EFK45" s="425"/>
      <c r="EFL45" s="425"/>
      <c r="EFM45" s="425"/>
      <c r="EFN45" s="425"/>
      <c r="EFO45" s="425"/>
      <c r="EFP45" s="425"/>
      <c r="EFQ45" s="425"/>
      <c r="EFR45" s="425"/>
      <c r="EFS45" s="425"/>
      <c r="EFT45" s="425"/>
      <c r="EFU45" s="425"/>
      <c r="EFV45" s="425"/>
      <c r="EFW45" s="425"/>
      <c r="EFX45" s="425"/>
      <c r="EFY45" s="425"/>
      <c r="EFZ45" s="425"/>
      <c r="EGA45" s="425"/>
      <c r="EGB45" s="425"/>
      <c r="EGC45" s="425"/>
      <c r="EGD45" s="425"/>
      <c r="EGE45" s="425"/>
      <c r="EGF45" s="425"/>
      <c r="EGG45" s="425"/>
      <c r="EGH45" s="425"/>
      <c r="EGI45" s="425"/>
      <c r="EGJ45" s="425"/>
      <c r="EGK45" s="425"/>
      <c r="EGL45" s="425"/>
      <c r="EGM45" s="425"/>
      <c r="EGN45" s="425"/>
      <c r="EGO45" s="425"/>
      <c r="EGP45" s="425"/>
      <c r="EGQ45" s="425"/>
      <c r="EGR45" s="425"/>
      <c r="EGS45" s="425"/>
      <c r="EGT45" s="425"/>
      <c r="EGV45" s="425"/>
      <c r="EGW45" s="425"/>
      <c r="EGX45" s="425"/>
      <c r="EGY45" s="425"/>
      <c r="EGZ45" s="425"/>
      <c r="EHA45" s="425"/>
      <c r="EHB45" s="425"/>
      <c r="EHC45" s="425"/>
      <c r="EHD45" s="425"/>
      <c r="EHE45" s="425"/>
      <c r="EHF45" s="425"/>
      <c r="EHG45" s="425"/>
      <c r="EHH45" s="425"/>
      <c r="EHI45" s="425"/>
      <c r="EHJ45" s="425"/>
      <c r="EHK45" s="425"/>
      <c r="EHL45" s="425"/>
      <c r="EHM45" s="425"/>
      <c r="EHN45" s="425"/>
      <c r="EHO45" s="425"/>
      <c r="EHP45" s="425"/>
      <c r="EHQ45" s="425"/>
      <c r="EHR45" s="425"/>
      <c r="EHS45" s="425"/>
      <c r="EHT45" s="425"/>
      <c r="EHU45" s="425"/>
      <c r="EHV45" s="425"/>
      <c r="EHW45" s="425"/>
      <c r="EHX45" s="425"/>
      <c r="EHY45" s="425"/>
      <c r="EHZ45" s="425"/>
      <c r="EIA45" s="425"/>
      <c r="EIB45" s="425"/>
      <c r="EIC45" s="425"/>
      <c r="EID45" s="425"/>
      <c r="EIE45" s="425"/>
      <c r="EIF45" s="425"/>
      <c r="EIG45" s="425"/>
      <c r="EIH45" s="425"/>
      <c r="EII45" s="425"/>
      <c r="EIJ45" s="425"/>
      <c r="EIK45" s="425"/>
      <c r="EIL45" s="425"/>
      <c r="EIM45" s="425"/>
      <c r="EIN45" s="425"/>
      <c r="EIO45" s="425"/>
      <c r="EIP45" s="425"/>
      <c r="EIQ45" s="425"/>
      <c r="EIR45" s="425"/>
      <c r="EIS45" s="425"/>
      <c r="EIT45" s="425"/>
      <c r="EIU45" s="425"/>
      <c r="EIV45" s="425"/>
      <c r="EIW45" s="425"/>
      <c r="EIX45" s="425"/>
      <c r="EIY45" s="425"/>
      <c r="EIZ45" s="425"/>
      <c r="EJA45" s="425"/>
      <c r="EJB45" s="425"/>
      <c r="EJC45" s="425"/>
      <c r="EJD45" s="425"/>
      <c r="EJE45" s="425"/>
      <c r="EJF45" s="425"/>
      <c r="EJG45" s="425"/>
      <c r="EJH45" s="425"/>
      <c r="EJI45" s="425"/>
      <c r="EJJ45" s="425"/>
      <c r="EJK45" s="425"/>
      <c r="EJL45" s="425"/>
      <c r="EJM45" s="425"/>
      <c r="EJN45" s="425"/>
      <c r="EJO45" s="425"/>
      <c r="EJP45" s="425"/>
      <c r="EJQ45" s="425"/>
      <c r="EJR45" s="425"/>
      <c r="EJS45" s="425"/>
      <c r="EJT45" s="425"/>
      <c r="EJU45" s="425"/>
      <c r="EJV45" s="425"/>
      <c r="EJW45" s="425"/>
      <c r="EJX45" s="425"/>
      <c r="EJY45" s="425"/>
      <c r="EJZ45" s="425"/>
      <c r="EKA45" s="425"/>
      <c r="EKB45" s="425"/>
      <c r="EKC45" s="425"/>
      <c r="EKD45" s="425"/>
      <c r="EKE45" s="425"/>
      <c r="EKF45" s="425"/>
      <c r="EKG45" s="425"/>
      <c r="EKH45" s="425"/>
      <c r="EKI45" s="425"/>
      <c r="EKJ45" s="425"/>
      <c r="EKK45" s="425"/>
      <c r="EKL45" s="425"/>
      <c r="EKM45" s="425"/>
      <c r="EKN45" s="425"/>
      <c r="EKO45" s="425"/>
      <c r="EKP45" s="425"/>
      <c r="EKQ45" s="425"/>
      <c r="EKR45" s="425"/>
      <c r="EKS45" s="425"/>
      <c r="EKT45" s="425"/>
      <c r="EKU45" s="425"/>
      <c r="EKV45" s="425"/>
      <c r="EKW45" s="425"/>
      <c r="EKX45" s="425"/>
      <c r="EKY45" s="425"/>
      <c r="EKZ45" s="425"/>
      <c r="ELA45" s="425"/>
      <c r="ELB45" s="425"/>
      <c r="ELC45" s="425"/>
      <c r="ELD45" s="425"/>
      <c r="ELE45" s="425"/>
      <c r="ELF45" s="425"/>
      <c r="ELG45" s="425"/>
      <c r="ELH45" s="425"/>
      <c r="ELI45" s="425"/>
      <c r="ELJ45" s="425"/>
      <c r="ELK45" s="425"/>
      <c r="ELL45" s="425"/>
      <c r="ELM45" s="425"/>
      <c r="ELN45" s="425"/>
      <c r="ELO45" s="425"/>
      <c r="ELP45" s="425"/>
      <c r="ELQ45" s="425"/>
      <c r="ELR45" s="425"/>
      <c r="ELS45" s="425"/>
      <c r="ELT45" s="425"/>
      <c r="ELU45" s="425"/>
      <c r="ELV45" s="425"/>
      <c r="ELW45" s="425"/>
      <c r="ELX45" s="425"/>
      <c r="ELY45" s="425"/>
      <c r="ELZ45" s="425"/>
      <c r="EMA45" s="425"/>
      <c r="EMB45" s="425"/>
      <c r="EMC45" s="425"/>
      <c r="EMD45" s="425"/>
      <c r="EME45" s="425"/>
      <c r="EMF45" s="425"/>
      <c r="EMG45" s="425"/>
      <c r="EMH45" s="425"/>
      <c r="EMI45" s="425"/>
      <c r="EMJ45" s="425"/>
      <c r="EMK45" s="425"/>
      <c r="EML45" s="425"/>
      <c r="EMM45" s="425"/>
      <c r="EMN45" s="425"/>
      <c r="EMO45" s="425"/>
      <c r="EMP45" s="425"/>
      <c r="EMQ45" s="425"/>
      <c r="EMR45" s="425"/>
      <c r="EMS45" s="425"/>
      <c r="EMT45" s="425"/>
      <c r="EMU45" s="425"/>
      <c r="EMV45" s="425"/>
      <c r="EMW45" s="425"/>
      <c r="EMX45" s="425"/>
      <c r="EMY45" s="425"/>
      <c r="EMZ45" s="425"/>
      <c r="ENA45" s="425"/>
      <c r="ENB45" s="425"/>
      <c r="ENC45" s="425"/>
      <c r="END45" s="425"/>
      <c r="ENE45" s="425"/>
      <c r="ENF45" s="425"/>
      <c r="ENG45" s="425"/>
      <c r="ENH45" s="425"/>
      <c r="ENI45" s="425"/>
      <c r="ENJ45" s="425"/>
      <c r="ENK45" s="425"/>
      <c r="ENL45" s="425"/>
      <c r="ENM45" s="425"/>
      <c r="ENN45" s="425"/>
      <c r="ENO45" s="425"/>
      <c r="ENP45" s="425"/>
      <c r="ENQ45" s="425"/>
      <c r="ENR45" s="425"/>
      <c r="ENS45" s="425"/>
      <c r="ENT45" s="425"/>
      <c r="ENU45" s="425"/>
      <c r="ENV45" s="425"/>
      <c r="ENW45" s="425"/>
      <c r="ENX45" s="425"/>
      <c r="ENY45" s="425"/>
      <c r="ENZ45" s="425"/>
      <c r="EOA45" s="425"/>
      <c r="EOB45" s="425"/>
      <c r="EOC45" s="425"/>
      <c r="EOD45" s="425"/>
      <c r="EOE45" s="425"/>
      <c r="EOF45" s="425"/>
      <c r="EOG45" s="425"/>
      <c r="EOH45" s="425"/>
      <c r="EOI45" s="425"/>
      <c r="EOJ45" s="425"/>
      <c r="EOK45" s="425"/>
      <c r="EOL45" s="425"/>
      <c r="EOM45" s="425"/>
      <c r="EON45" s="425"/>
      <c r="EOO45" s="425"/>
      <c r="EOP45" s="425"/>
      <c r="EOQ45" s="425"/>
      <c r="EOR45" s="425"/>
      <c r="EOS45" s="425"/>
      <c r="EOT45" s="425"/>
      <c r="EOU45" s="425"/>
      <c r="EOV45" s="425"/>
      <c r="EOW45" s="425"/>
      <c r="EOX45" s="425"/>
      <c r="EOY45" s="425"/>
      <c r="EOZ45" s="425"/>
      <c r="EPA45" s="425"/>
      <c r="EPB45" s="425"/>
      <c r="EPC45" s="425"/>
      <c r="EPD45" s="425"/>
      <c r="EPE45" s="425"/>
      <c r="EPF45" s="425"/>
      <c r="EPG45" s="425"/>
      <c r="EPH45" s="425"/>
      <c r="EPI45" s="425"/>
      <c r="EPJ45" s="425"/>
      <c r="EPK45" s="425"/>
      <c r="EPL45" s="425"/>
      <c r="EPM45" s="425"/>
      <c r="EPN45" s="425"/>
      <c r="EPO45" s="425"/>
      <c r="EPP45" s="425"/>
      <c r="EPQ45" s="425"/>
      <c r="EPR45" s="425"/>
      <c r="EPS45" s="425"/>
      <c r="EPT45" s="425"/>
      <c r="EPU45" s="425"/>
      <c r="EPV45" s="425"/>
      <c r="EPW45" s="425"/>
      <c r="EPX45" s="425"/>
      <c r="EPY45" s="425"/>
      <c r="EPZ45" s="425"/>
      <c r="EQA45" s="425"/>
      <c r="EQB45" s="425"/>
      <c r="EQC45" s="425"/>
      <c r="EQD45" s="425"/>
      <c r="EQE45" s="425"/>
      <c r="EQF45" s="425"/>
      <c r="EQG45" s="425"/>
      <c r="EQH45" s="425"/>
      <c r="EQI45" s="425"/>
      <c r="EQJ45" s="425"/>
      <c r="EQK45" s="425"/>
      <c r="EQL45" s="425"/>
      <c r="EQM45" s="425"/>
      <c r="EQN45" s="425"/>
      <c r="EQO45" s="425"/>
      <c r="EQP45" s="425"/>
      <c r="EQR45" s="425"/>
      <c r="EQS45" s="425"/>
      <c r="EQT45" s="425"/>
      <c r="EQU45" s="425"/>
      <c r="EQV45" s="425"/>
      <c r="EQW45" s="425"/>
      <c r="EQX45" s="425"/>
      <c r="EQY45" s="425"/>
      <c r="EQZ45" s="425"/>
      <c r="ERA45" s="425"/>
      <c r="ERB45" s="425"/>
      <c r="ERC45" s="425"/>
      <c r="ERD45" s="425"/>
      <c r="ERE45" s="425"/>
      <c r="ERF45" s="425"/>
      <c r="ERG45" s="425"/>
      <c r="ERH45" s="425"/>
      <c r="ERI45" s="425"/>
      <c r="ERJ45" s="425"/>
      <c r="ERK45" s="425"/>
      <c r="ERL45" s="425"/>
      <c r="ERM45" s="425"/>
      <c r="ERN45" s="425"/>
      <c r="ERO45" s="425"/>
      <c r="ERP45" s="425"/>
      <c r="ERQ45" s="425"/>
      <c r="ERR45" s="425"/>
      <c r="ERS45" s="425"/>
      <c r="ERT45" s="425"/>
      <c r="ERU45" s="425"/>
      <c r="ERV45" s="425"/>
      <c r="ERW45" s="425"/>
      <c r="ERX45" s="425"/>
      <c r="ERY45" s="425"/>
      <c r="ERZ45" s="425"/>
      <c r="ESA45" s="425"/>
      <c r="ESB45" s="425"/>
      <c r="ESC45" s="425"/>
      <c r="ESD45" s="425"/>
      <c r="ESE45" s="425"/>
      <c r="ESF45" s="425"/>
      <c r="ESG45" s="425"/>
      <c r="ESH45" s="425"/>
      <c r="ESI45" s="425"/>
      <c r="ESJ45" s="425"/>
      <c r="ESK45" s="425"/>
      <c r="ESL45" s="425"/>
      <c r="ESM45" s="425"/>
      <c r="ESN45" s="425"/>
      <c r="ESO45" s="425"/>
      <c r="ESP45" s="425"/>
      <c r="ESQ45" s="425"/>
      <c r="ESR45" s="425"/>
      <c r="ESS45" s="425"/>
      <c r="EST45" s="425"/>
      <c r="ESU45" s="425"/>
      <c r="ESV45" s="425"/>
      <c r="ESW45" s="425"/>
      <c r="ESX45" s="425"/>
      <c r="ESY45" s="425"/>
      <c r="ESZ45" s="425"/>
      <c r="ETA45" s="425"/>
      <c r="ETB45" s="425"/>
      <c r="ETC45" s="425"/>
      <c r="ETD45" s="425"/>
      <c r="ETE45" s="425"/>
      <c r="ETF45" s="425"/>
      <c r="ETG45" s="425"/>
      <c r="ETH45" s="425"/>
      <c r="ETI45" s="425"/>
      <c r="ETJ45" s="425"/>
      <c r="ETK45" s="425"/>
      <c r="ETL45" s="425"/>
      <c r="ETM45" s="425"/>
      <c r="ETN45" s="425"/>
      <c r="ETO45" s="425"/>
      <c r="ETP45" s="425"/>
      <c r="ETQ45" s="425"/>
      <c r="ETR45" s="425"/>
      <c r="ETS45" s="425"/>
      <c r="ETT45" s="425"/>
      <c r="ETU45" s="425"/>
      <c r="ETV45" s="425"/>
      <c r="ETW45" s="425"/>
      <c r="ETX45" s="425"/>
      <c r="ETY45" s="425"/>
      <c r="ETZ45" s="425"/>
      <c r="EUA45" s="425"/>
      <c r="EUB45" s="425"/>
      <c r="EUC45" s="425"/>
      <c r="EUD45" s="425"/>
      <c r="EUE45" s="425"/>
      <c r="EUF45" s="425"/>
      <c r="EUG45" s="425"/>
      <c r="EUH45" s="425"/>
      <c r="EUI45" s="425"/>
      <c r="EUJ45" s="425"/>
      <c r="EUK45" s="425"/>
      <c r="EUL45" s="425"/>
      <c r="EUM45" s="425"/>
      <c r="EUN45" s="425"/>
      <c r="EUO45" s="425"/>
      <c r="EUP45" s="425"/>
      <c r="EUQ45" s="425"/>
      <c r="EUR45" s="425"/>
      <c r="EUS45" s="425"/>
      <c r="EUT45" s="425"/>
      <c r="EUU45" s="425"/>
      <c r="EUV45" s="425"/>
      <c r="EUW45" s="425"/>
      <c r="EUX45" s="425"/>
      <c r="EUY45" s="425"/>
      <c r="EUZ45" s="425"/>
      <c r="EVA45" s="425"/>
      <c r="EVB45" s="425"/>
      <c r="EVC45" s="425"/>
      <c r="EVD45" s="425"/>
      <c r="EVE45" s="425"/>
      <c r="EVF45" s="425"/>
      <c r="EVG45" s="425"/>
      <c r="EVH45" s="425"/>
      <c r="EVI45" s="425"/>
      <c r="EVJ45" s="425"/>
      <c r="EVK45" s="425"/>
      <c r="EVL45" s="425"/>
      <c r="EVM45" s="425"/>
      <c r="EVN45" s="425"/>
      <c r="EVO45" s="425"/>
      <c r="EVP45" s="425"/>
      <c r="EVQ45" s="425"/>
      <c r="EVR45" s="425"/>
      <c r="EVS45" s="425"/>
      <c r="EVT45" s="425"/>
      <c r="EVU45" s="425"/>
      <c r="EVV45" s="425"/>
      <c r="EVW45" s="425"/>
      <c r="EVX45" s="425"/>
      <c r="EVY45" s="425"/>
      <c r="EVZ45" s="425"/>
      <c r="EWA45" s="425"/>
      <c r="EWB45" s="425"/>
      <c r="EWC45" s="425"/>
      <c r="EWD45" s="425"/>
      <c r="EWE45" s="425"/>
      <c r="EWF45" s="425"/>
      <c r="EWG45" s="425"/>
      <c r="EWH45" s="425"/>
      <c r="EWI45" s="425"/>
      <c r="EWJ45" s="425"/>
      <c r="EWK45" s="425"/>
      <c r="EWL45" s="425"/>
      <c r="EWM45" s="425"/>
      <c r="EWN45" s="425"/>
      <c r="EWO45" s="425"/>
      <c r="EWP45" s="425"/>
      <c r="EWQ45" s="425"/>
      <c r="EWR45" s="425"/>
      <c r="EWS45" s="425"/>
      <c r="EWT45" s="425"/>
      <c r="EWU45" s="425"/>
      <c r="EWV45" s="425"/>
      <c r="EWW45" s="425"/>
      <c r="EWX45" s="425"/>
      <c r="EWY45" s="425"/>
      <c r="EWZ45" s="425"/>
      <c r="EXA45" s="425"/>
      <c r="EXB45" s="425"/>
      <c r="EXC45" s="425"/>
      <c r="EXD45" s="425"/>
      <c r="EXE45" s="425"/>
      <c r="EXF45" s="425"/>
      <c r="EXG45" s="425"/>
      <c r="EXH45" s="425"/>
      <c r="EXI45" s="425"/>
      <c r="EXJ45" s="425"/>
      <c r="EXK45" s="425"/>
      <c r="EXL45" s="425"/>
      <c r="EXM45" s="425"/>
      <c r="EXN45" s="425"/>
      <c r="EXO45" s="425"/>
      <c r="EXP45" s="425"/>
      <c r="EXQ45" s="425"/>
      <c r="EXR45" s="425"/>
      <c r="EXS45" s="425"/>
      <c r="EXT45" s="425"/>
      <c r="EXU45" s="425"/>
      <c r="EXV45" s="425"/>
      <c r="EXW45" s="425"/>
      <c r="EXX45" s="425"/>
      <c r="EXY45" s="425"/>
      <c r="EXZ45" s="425"/>
      <c r="EYA45" s="425"/>
      <c r="EYB45" s="425"/>
      <c r="EYC45" s="425"/>
      <c r="EYD45" s="425"/>
      <c r="EYE45" s="425"/>
      <c r="EYF45" s="425"/>
      <c r="EYG45" s="425"/>
      <c r="EYH45" s="425"/>
      <c r="EYI45" s="425"/>
      <c r="EYJ45" s="425"/>
      <c r="EYK45" s="425"/>
      <c r="EYL45" s="425"/>
      <c r="EYM45" s="425"/>
      <c r="EYN45" s="425"/>
      <c r="EYO45" s="425"/>
      <c r="EYP45" s="425"/>
      <c r="EYQ45" s="425"/>
      <c r="EYR45" s="425"/>
      <c r="EYS45" s="425"/>
      <c r="EYT45" s="425"/>
      <c r="EYU45" s="425"/>
      <c r="EYV45" s="425"/>
      <c r="EYW45" s="425"/>
      <c r="EYX45" s="425"/>
      <c r="EYY45" s="425"/>
      <c r="EYZ45" s="425"/>
      <c r="EZA45" s="425"/>
      <c r="EZB45" s="425"/>
      <c r="EZC45" s="425"/>
      <c r="EZD45" s="425"/>
      <c r="EZE45" s="425"/>
      <c r="EZF45" s="425"/>
      <c r="EZG45" s="425"/>
      <c r="EZH45" s="425"/>
      <c r="EZI45" s="425"/>
      <c r="EZJ45" s="425"/>
      <c r="EZK45" s="425"/>
      <c r="EZL45" s="425"/>
      <c r="EZM45" s="425"/>
      <c r="EZN45" s="425"/>
      <c r="EZO45" s="425"/>
      <c r="EZP45" s="425"/>
      <c r="EZQ45" s="425"/>
      <c r="EZR45" s="425"/>
      <c r="EZS45" s="425"/>
      <c r="EZT45" s="425"/>
      <c r="EZU45" s="425"/>
      <c r="EZV45" s="425"/>
      <c r="EZW45" s="425"/>
      <c r="EZX45" s="425"/>
      <c r="EZY45" s="425"/>
      <c r="EZZ45" s="425"/>
      <c r="FAA45" s="425"/>
      <c r="FAB45" s="425"/>
      <c r="FAC45" s="425"/>
      <c r="FAD45" s="425"/>
      <c r="FAE45" s="425"/>
      <c r="FAF45" s="425"/>
      <c r="FAG45" s="425"/>
      <c r="FAH45" s="425"/>
      <c r="FAI45" s="425"/>
      <c r="FAJ45" s="425"/>
      <c r="FAK45" s="425"/>
      <c r="FAL45" s="425"/>
      <c r="FAN45" s="425"/>
      <c r="FAO45" s="425"/>
      <c r="FAP45" s="425"/>
      <c r="FAQ45" s="425"/>
      <c r="FAR45" s="425"/>
      <c r="FAS45" s="425"/>
      <c r="FAT45" s="425"/>
      <c r="FAU45" s="425"/>
      <c r="FAV45" s="425"/>
      <c r="FAW45" s="425"/>
      <c r="FAX45" s="425"/>
      <c r="FAY45" s="425"/>
      <c r="FAZ45" s="425"/>
      <c r="FBA45" s="425"/>
      <c r="FBB45" s="425"/>
      <c r="FBC45" s="425"/>
      <c r="FBD45" s="425"/>
      <c r="FBE45" s="425"/>
      <c r="FBF45" s="425"/>
      <c r="FBG45" s="425"/>
      <c r="FBH45" s="425"/>
      <c r="FBI45" s="425"/>
      <c r="FBJ45" s="425"/>
      <c r="FBK45" s="425"/>
      <c r="FBL45" s="425"/>
      <c r="FBM45" s="425"/>
      <c r="FBN45" s="425"/>
      <c r="FBO45" s="425"/>
      <c r="FBP45" s="425"/>
      <c r="FBQ45" s="425"/>
      <c r="FBR45" s="425"/>
      <c r="FBS45" s="425"/>
      <c r="FBT45" s="425"/>
      <c r="FBU45" s="425"/>
      <c r="FBV45" s="425"/>
      <c r="FBW45" s="425"/>
      <c r="FBX45" s="425"/>
      <c r="FBY45" s="425"/>
      <c r="FBZ45" s="425"/>
      <c r="FCA45" s="425"/>
      <c r="FCB45" s="425"/>
      <c r="FCC45" s="425"/>
      <c r="FCD45" s="425"/>
      <c r="FCE45" s="425"/>
      <c r="FCF45" s="425"/>
      <c r="FCG45" s="425"/>
      <c r="FCH45" s="425"/>
      <c r="FCI45" s="425"/>
      <c r="FCJ45" s="425"/>
      <c r="FCK45" s="425"/>
      <c r="FCL45" s="425"/>
      <c r="FCM45" s="425"/>
      <c r="FCN45" s="425"/>
      <c r="FCO45" s="425"/>
      <c r="FCP45" s="425"/>
      <c r="FCQ45" s="425"/>
      <c r="FCR45" s="425"/>
      <c r="FCS45" s="425"/>
      <c r="FCT45" s="425"/>
      <c r="FCU45" s="425"/>
      <c r="FCV45" s="425"/>
      <c r="FCW45" s="425"/>
      <c r="FCX45" s="425"/>
      <c r="FCY45" s="425"/>
      <c r="FCZ45" s="425"/>
      <c r="FDA45" s="425"/>
      <c r="FDB45" s="425"/>
      <c r="FDC45" s="425"/>
      <c r="FDD45" s="425"/>
      <c r="FDE45" s="425"/>
      <c r="FDF45" s="425"/>
      <c r="FDG45" s="425"/>
      <c r="FDH45" s="425"/>
      <c r="FDI45" s="425"/>
      <c r="FDJ45" s="425"/>
      <c r="FDK45" s="425"/>
      <c r="FDL45" s="425"/>
      <c r="FDM45" s="425"/>
      <c r="FDN45" s="425"/>
      <c r="FDO45" s="425"/>
      <c r="FDP45" s="425"/>
      <c r="FDQ45" s="425"/>
      <c r="FDR45" s="425"/>
      <c r="FDS45" s="425"/>
      <c r="FDT45" s="425"/>
      <c r="FDU45" s="425"/>
      <c r="FDV45" s="425"/>
      <c r="FDW45" s="425"/>
      <c r="FDX45" s="425"/>
      <c r="FDY45" s="425"/>
      <c r="FDZ45" s="425"/>
      <c r="FEA45" s="425"/>
      <c r="FEB45" s="425"/>
      <c r="FEC45" s="425"/>
      <c r="FED45" s="425"/>
      <c r="FEE45" s="425"/>
      <c r="FEF45" s="425"/>
      <c r="FEG45" s="425"/>
      <c r="FEH45" s="425"/>
      <c r="FEI45" s="425"/>
      <c r="FEJ45" s="425"/>
      <c r="FEK45" s="425"/>
      <c r="FEL45" s="425"/>
      <c r="FEM45" s="425"/>
      <c r="FEN45" s="425"/>
      <c r="FEO45" s="425"/>
      <c r="FEP45" s="425"/>
      <c r="FEQ45" s="425"/>
      <c r="FER45" s="425"/>
      <c r="FES45" s="425"/>
      <c r="FET45" s="425"/>
      <c r="FEU45" s="425"/>
      <c r="FEV45" s="425"/>
      <c r="FEW45" s="425"/>
      <c r="FEX45" s="425"/>
      <c r="FEY45" s="425"/>
      <c r="FEZ45" s="425"/>
      <c r="FFA45" s="425"/>
      <c r="FFB45" s="425"/>
      <c r="FFC45" s="425"/>
      <c r="FFD45" s="425"/>
      <c r="FFE45" s="425"/>
      <c r="FFF45" s="425"/>
      <c r="FFG45" s="425"/>
      <c r="FFH45" s="425"/>
      <c r="FFI45" s="425"/>
      <c r="FFJ45" s="425"/>
      <c r="FFK45" s="425"/>
      <c r="FFL45" s="425"/>
      <c r="FFM45" s="425"/>
      <c r="FFN45" s="425"/>
      <c r="FFO45" s="425"/>
      <c r="FFP45" s="425"/>
      <c r="FFQ45" s="425"/>
      <c r="FFR45" s="425"/>
      <c r="FFS45" s="425"/>
      <c r="FFT45" s="425"/>
      <c r="FFU45" s="425"/>
      <c r="FFV45" s="425"/>
      <c r="FFW45" s="425"/>
      <c r="FFX45" s="425"/>
      <c r="FFY45" s="425"/>
      <c r="FFZ45" s="425"/>
      <c r="FGA45" s="425"/>
      <c r="FGB45" s="425"/>
      <c r="FGC45" s="425"/>
      <c r="FGD45" s="425"/>
      <c r="FGE45" s="425"/>
      <c r="FGF45" s="425"/>
      <c r="FGG45" s="425"/>
      <c r="FGH45" s="425"/>
      <c r="FGI45" s="425"/>
      <c r="FGJ45" s="425"/>
      <c r="FGK45" s="425"/>
      <c r="FGL45" s="425"/>
      <c r="FGM45" s="425"/>
      <c r="FGN45" s="425"/>
      <c r="FGO45" s="425"/>
      <c r="FGP45" s="425"/>
      <c r="FGQ45" s="425"/>
      <c r="FGR45" s="425"/>
      <c r="FGS45" s="425"/>
      <c r="FGT45" s="425"/>
      <c r="FGU45" s="425"/>
      <c r="FGV45" s="425"/>
      <c r="FGW45" s="425"/>
      <c r="FGX45" s="425"/>
      <c r="FGY45" s="425"/>
      <c r="FGZ45" s="425"/>
      <c r="FHA45" s="425"/>
      <c r="FHB45" s="425"/>
      <c r="FHC45" s="425"/>
      <c r="FHD45" s="425"/>
      <c r="FHE45" s="425"/>
      <c r="FHF45" s="425"/>
      <c r="FHG45" s="425"/>
      <c r="FHH45" s="425"/>
      <c r="FHI45" s="425"/>
      <c r="FHJ45" s="425"/>
      <c r="FHK45" s="425"/>
      <c r="FHL45" s="425"/>
      <c r="FHM45" s="425"/>
      <c r="FHN45" s="425"/>
      <c r="FHO45" s="425"/>
      <c r="FHP45" s="425"/>
      <c r="FHQ45" s="425"/>
      <c r="FHR45" s="425"/>
      <c r="FHS45" s="425"/>
      <c r="FHT45" s="425"/>
      <c r="FHU45" s="425"/>
      <c r="FHV45" s="425"/>
      <c r="FHW45" s="425"/>
      <c r="FHX45" s="425"/>
      <c r="FHY45" s="425"/>
      <c r="FHZ45" s="425"/>
      <c r="FIA45" s="425"/>
      <c r="FIB45" s="425"/>
      <c r="FIC45" s="425"/>
      <c r="FID45" s="425"/>
      <c r="FIE45" s="425"/>
      <c r="FIF45" s="425"/>
      <c r="FIG45" s="425"/>
      <c r="FIH45" s="425"/>
      <c r="FII45" s="425"/>
      <c r="FIJ45" s="425"/>
      <c r="FIK45" s="425"/>
      <c r="FIL45" s="425"/>
      <c r="FIM45" s="425"/>
      <c r="FIN45" s="425"/>
      <c r="FIO45" s="425"/>
      <c r="FIP45" s="425"/>
      <c r="FIQ45" s="425"/>
      <c r="FIR45" s="425"/>
      <c r="FIS45" s="425"/>
      <c r="FIT45" s="425"/>
      <c r="FIU45" s="425"/>
      <c r="FIV45" s="425"/>
      <c r="FIW45" s="425"/>
      <c r="FIX45" s="425"/>
      <c r="FIY45" s="425"/>
      <c r="FIZ45" s="425"/>
      <c r="FJA45" s="425"/>
      <c r="FJB45" s="425"/>
      <c r="FJC45" s="425"/>
      <c r="FJD45" s="425"/>
      <c r="FJE45" s="425"/>
      <c r="FJF45" s="425"/>
      <c r="FJG45" s="425"/>
      <c r="FJH45" s="425"/>
      <c r="FJI45" s="425"/>
      <c r="FJJ45" s="425"/>
      <c r="FJK45" s="425"/>
      <c r="FJL45" s="425"/>
      <c r="FJM45" s="425"/>
      <c r="FJN45" s="425"/>
      <c r="FJO45" s="425"/>
      <c r="FJP45" s="425"/>
      <c r="FJQ45" s="425"/>
      <c r="FJR45" s="425"/>
      <c r="FJS45" s="425"/>
      <c r="FJT45" s="425"/>
      <c r="FJU45" s="425"/>
      <c r="FJV45" s="425"/>
      <c r="FJW45" s="425"/>
      <c r="FJX45" s="425"/>
      <c r="FJY45" s="425"/>
      <c r="FJZ45" s="425"/>
      <c r="FKA45" s="425"/>
      <c r="FKB45" s="425"/>
      <c r="FKC45" s="425"/>
      <c r="FKD45" s="425"/>
      <c r="FKE45" s="425"/>
      <c r="FKF45" s="425"/>
      <c r="FKG45" s="425"/>
      <c r="FKH45" s="425"/>
      <c r="FKJ45" s="425"/>
      <c r="FKK45" s="425"/>
      <c r="FKL45" s="425"/>
      <c r="FKM45" s="425"/>
      <c r="FKN45" s="425"/>
      <c r="FKO45" s="425"/>
      <c r="FKP45" s="425"/>
      <c r="FKQ45" s="425"/>
      <c r="FKR45" s="425"/>
      <c r="FKS45" s="425"/>
      <c r="FKT45" s="425"/>
      <c r="FKU45" s="425"/>
      <c r="FKV45" s="425"/>
      <c r="FKW45" s="425"/>
      <c r="FKX45" s="425"/>
      <c r="FKY45" s="425"/>
      <c r="FKZ45" s="425"/>
      <c r="FLA45" s="425"/>
      <c r="FLB45" s="425"/>
      <c r="FLC45" s="425"/>
      <c r="FLD45" s="425"/>
      <c r="FLE45" s="425"/>
      <c r="FLF45" s="425"/>
      <c r="FLG45" s="425"/>
      <c r="FLH45" s="425"/>
      <c r="FLI45" s="425"/>
      <c r="FLJ45" s="425"/>
      <c r="FLK45" s="425"/>
      <c r="FLL45" s="425"/>
      <c r="FLM45" s="425"/>
      <c r="FLN45" s="425"/>
      <c r="FLO45" s="425"/>
      <c r="FLP45" s="425"/>
      <c r="FLQ45" s="425"/>
      <c r="FLR45" s="425"/>
      <c r="FLS45" s="425"/>
      <c r="FLT45" s="425"/>
      <c r="FLU45" s="425"/>
      <c r="FLV45" s="425"/>
      <c r="FLW45" s="425"/>
      <c r="FLX45" s="425"/>
      <c r="FLY45" s="425"/>
      <c r="FLZ45" s="425"/>
      <c r="FMA45" s="425"/>
      <c r="FMB45" s="425"/>
      <c r="FMC45" s="425"/>
      <c r="FMD45" s="425"/>
      <c r="FME45" s="425"/>
      <c r="FMF45" s="425"/>
      <c r="FMG45" s="425"/>
      <c r="FMH45" s="425"/>
      <c r="FMI45" s="425"/>
      <c r="FMJ45" s="425"/>
      <c r="FMK45" s="425"/>
      <c r="FML45" s="425"/>
      <c r="FMM45" s="425"/>
      <c r="FMN45" s="425"/>
      <c r="FMO45" s="425"/>
      <c r="FMP45" s="425"/>
      <c r="FMQ45" s="425"/>
      <c r="FMR45" s="425"/>
      <c r="FMS45" s="425"/>
      <c r="FMT45" s="425"/>
      <c r="FMU45" s="425"/>
      <c r="FMV45" s="425"/>
      <c r="FMW45" s="425"/>
      <c r="FMX45" s="425"/>
      <c r="FMY45" s="425"/>
      <c r="FMZ45" s="425"/>
      <c r="FNA45" s="425"/>
      <c r="FNB45" s="425"/>
      <c r="FNC45" s="425"/>
      <c r="FND45" s="425"/>
      <c r="FNE45" s="425"/>
      <c r="FNF45" s="425"/>
      <c r="FNG45" s="425"/>
      <c r="FNH45" s="425"/>
      <c r="FNI45" s="425"/>
      <c r="FNJ45" s="425"/>
      <c r="FNK45" s="425"/>
      <c r="FNL45" s="425"/>
      <c r="FNM45" s="425"/>
      <c r="FNN45" s="425"/>
      <c r="FNO45" s="425"/>
      <c r="FNP45" s="425"/>
      <c r="FNQ45" s="425"/>
      <c r="FNR45" s="425"/>
      <c r="FNS45" s="425"/>
      <c r="FNT45" s="425"/>
      <c r="FNU45" s="425"/>
      <c r="FNV45" s="425"/>
      <c r="FNW45" s="425"/>
      <c r="FNX45" s="425"/>
      <c r="FNY45" s="425"/>
      <c r="FNZ45" s="425"/>
      <c r="FOA45" s="425"/>
      <c r="FOB45" s="425"/>
      <c r="FOC45" s="425"/>
      <c r="FOD45" s="425"/>
      <c r="FOE45" s="425"/>
      <c r="FOF45" s="425"/>
      <c r="FOG45" s="425"/>
      <c r="FOH45" s="425"/>
      <c r="FOI45" s="425"/>
      <c r="FOJ45" s="425"/>
      <c r="FOK45" s="425"/>
      <c r="FOL45" s="425"/>
      <c r="FOM45" s="425"/>
      <c r="FON45" s="425"/>
      <c r="FOO45" s="425"/>
      <c r="FOP45" s="425"/>
      <c r="FOQ45" s="425"/>
      <c r="FOR45" s="425"/>
      <c r="FOS45" s="425"/>
      <c r="FOT45" s="425"/>
      <c r="FOU45" s="425"/>
      <c r="FOV45" s="425"/>
      <c r="FOW45" s="425"/>
      <c r="FOX45" s="425"/>
      <c r="FOY45" s="425"/>
      <c r="FOZ45" s="425"/>
      <c r="FPA45" s="425"/>
      <c r="FPB45" s="425"/>
      <c r="FPC45" s="425"/>
      <c r="FPD45" s="425"/>
      <c r="FPE45" s="425"/>
      <c r="FPF45" s="425"/>
      <c r="FPG45" s="425"/>
      <c r="FPH45" s="425"/>
      <c r="FPI45" s="425"/>
      <c r="FPJ45" s="425"/>
      <c r="FPK45" s="425"/>
      <c r="FPL45" s="425"/>
      <c r="FPM45" s="425"/>
      <c r="FPN45" s="425"/>
      <c r="FPO45" s="425"/>
      <c r="FPP45" s="425"/>
      <c r="FPQ45" s="425"/>
      <c r="FPR45" s="425"/>
      <c r="FPS45" s="425"/>
      <c r="FPT45" s="425"/>
      <c r="FPU45" s="425"/>
      <c r="FPV45" s="425"/>
      <c r="FPW45" s="425"/>
      <c r="FPX45" s="425"/>
      <c r="FPY45" s="425"/>
      <c r="FPZ45" s="425"/>
      <c r="FQA45" s="425"/>
      <c r="FQB45" s="425"/>
      <c r="FQC45" s="425"/>
      <c r="FQD45" s="425"/>
      <c r="FQE45" s="425"/>
      <c r="FQF45" s="425"/>
      <c r="FQG45" s="425"/>
      <c r="FQH45" s="425"/>
      <c r="FQI45" s="425"/>
      <c r="FQJ45" s="425"/>
      <c r="FQK45" s="425"/>
      <c r="FQL45" s="425"/>
      <c r="FQM45" s="425"/>
      <c r="FQN45" s="425"/>
      <c r="FQO45" s="425"/>
      <c r="FQP45" s="425"/>
      <c r="FQQ45" s="425"/>
      <c r="FQR45" s="425"/>
      <c r="FQS45" s="425"/>
      <c r="FQT45" s="425"/>
      <c r="FQU45" s="425"/>
      <c r="FQV45" s="425"/>
      <c r="FQW45" s="425"/>
      <c r="FQX45" s="425"/>
      <c r="FQY45" s="425"/>
      <c r="FQZ45" s="425"/>
      <c r="FRA45" s="425"/>
      <c r="FRB45" s="425"/>
      <c r="FRC45" s="425"/>
      <c r="FRD45" s="425"/>
      <c r="FRE45" s="425"/>
      <c r="FRF45" s="425"/>
      <c r="FRG45" s="425"/>
      <c r="FRH45" s="425"/>
      <c r="FRI45" s="425"/>
      <c r="FRJ45" s="425"/>
      <c r="FRK45" s="425"/>
      <c r="FRL45" s="425"/>
      <c r="FRM45" s="425"/>
      <c r="FRN45" s="425"/>
      <c r="FRO45" s="425"/>
      <c r="FRP45" s="425"/>
      <c r="FRQ45" s="425"/>
      <c r="FRR45" s="425"/>
      <c r="FRS45" s="425"/>
      <c r="FRT45" s="425"/>
      <c r="FRU45" s="425"/>
      <c r="FRV45" s="425"/>
      <c r="FRW45" s="425"/>
      <c r="FRX45" s="425"/>
      <c r="FRY45" s="425"/>
      <c r="FRZ45" s="425"/>
      <c r="FSA45" s="425"/>
      <c r="FSB45" s="425"/>
      <c r="FSC45" s="425"/>
      <c r="FSD45" s="425"/>
      <c r="FSE45" s="425"/>
      <c r="FSF45" s="425"/>
      <c r="FSG45" s="425"/>
      <c r="FSH45" s="425"/>
      <c r="FSI45" s="425"/>
      <c r="FSJ45" s="425"/>
      <c r="FSK45" s="425"/>
      <c r="FSL45" s="425"/>
      <c r="FSM45" s="425"/>
      <c r="FSN45" s="425"/>
      <c r="FSO45" s="425"/>
      <c r="FSP45" s="425"/>
      <c r="FSQ45" s="425"/>
      <c r="FSR45" s="425"/>
      <c r="FSS45" s="425"/>
      <c r="FST45" s="425"/>
      <c r="FSU45" s="425"/>
      <c r="FSV45" s="425"/>
      <c r="FSW45" s="425"/>
      <c r="FSX45" s="425"/>
      <c r="FSY45" s="425"/>
      <c r="FSZ45" s="425"/>
      <c r="FTA45" s="425"/>
      <c r="FTB45" s="425"/>
      <c r="FTC45" s="425"/>
      <c r="FTD45" s="425"/>
      <c r="FTE45" s="425"/>
      <c r="FTF45" s="425"/>
      <c r="FTG45" s="425"/>
      <c r="FTH45" s="425"/>
      <c r="FTI45" s="425"/>
      <c r="FTJ45" s="425"/>
      <c r="FTK45" s="425"/>
      <c r="FTL45" s="425"/>
      <c r="FTM45" s="425"/>
      <c r="FTN45" s="425"/>
      <c r="FTO45" s="425"/>
      <c r="FTP45" s="425"/>
      <c r="FTQ45" s="425"/>
      <c r="FTR45" s="425"/>
      <c r="FTS45" s="425"/>
      <c r="FTT45" s="425"/>
      <c r="FTU45" s="425"/>
      <c r="FTV45" s="425"/>
      <c r="FTW45" s="425"/>
      <c r="FTX45" s="425"/>
      <c r="FTY45" s="425"/>
      <c r="FTZ45" s="425"/>
      <c r="FUA45" s="425"/>
      <c r="FUB45" s="425"/>
      <c r="FUC45" s="425"/>
      <c r="FUD45" s="425"/>
      <c r="FUF45" s="425"/>
      <c r="FUG45" s="425"/>
      <c r="FUH45" s="425"/>
      <c r="FUI45" s="425"/>
      <c r="FUJ45" s="425"/>
      <c r="FUK45" s="425"/>
      <c r="FUL45" s="425"/>
      <c r="FUM45" s="425"/>
      <c r="FUN45" s="425"/>
      <c r="FUO45" s="425"/>
      <c r="FUP45" s="425"/>
      <c r="FUQ45" s="425"/>
      <c r="FUR45" s="425"/>
      <c r="FUS45" s="425"/>
      <c r="FUT45" s="425"/>
      <c r="FUU45" s="425"/>
      <c r="FUV45" s="425"/>
      <c r="FUW45" s="425"/>
      <c r="FUX45" s="425"/>
      <c r="FUY45" s="425"/>
      <c r="FUZ45" s="425"/>
      <c r="FVA45" s="425"/>
      <c r="FVB45" s="425"/>
      <c r="FVC45" s="425"/>
      <c r="FVD45" s="425"/>
      <c r="FVE45" s="425"/>
      <c r="FVF45" s="425"/>
      <c r="FVG45" s="425"/>
      <c r="FVH45" s="425"/>
      <c r="FVI45" s="425"/>
      <c r="FVJ45" s="425"/>
      <c r="FVK45" s="425"/>
      <c r="FVL45" s="425"/>
      <c r="FVM45" s="425"/>
      <c r="FVN45" s="425"/>
      <c r="FVO45" s="425"/>
      <c r="FVP45" s="425"/>
      <c r="FVQ45" s="425"/>
      <c r="FVR45" s="425"/>
      <c r="FVS45" s="425"/>
      <c r="FVT45" s="425"/>
      <c r="FVU45" s="425"/>
      <c r="FVV45" s="425"/>
      <c r="FVW45" s="425"/>
      <c r="FVX45" s="425"/>
      <c r="FVY45" s="425"/>
      <c r="FVZ45" s="425"/>
      <c r="FWA45" s="425"/>
      <c r="FWB45" s="425"/>
      <c r="FWC45" s="425"/>
      <c r="FWD45" s="425"/>
      <c r="FWE45" s="425"/>
      <c r="FWF45" s="425"/>
      <c r="FWG45" s="425"/>
      <c r="FWH45" s="425"/>
      <c r="FWI45" s="425"/>
      <c r="FWJ45" s="425"/>
      <c r="FWK45" s="425"/>
      <c r="FWL45" s="425"/>
      <c r="FWM45" s="425"/>
      <c r="FWN45" s="425"/>
      <c r="FWO45" s="425"/>
      <c r="FWP45" s="425"/>
      <c r="FWQ45" s="425"/>
      <c r="FWR45" s="425"/>
      <c r="FWS45" s="425"/>
      <c r="FWT45" s="425"/>
      <c r="FWU45" s="425"/>
      <c r="FWV45" s="425"/>
      <c r="FWW45" s="425"/>
      <c r="FWX45" s="425"/>
      <c r="FWY45" s="425"/>
      <c r="FWZ45" s="425"/>
      <c r="FXA45" s="425"/>
      <c r="FXB45" s="425"/>
      <c r="FXC45" s="425"/>
      <c r="FXD45" s="425"/>
      <c r="FXE45" s="425"/>
      <c r="FXF45" s="425"/>
      <c r="FXG45" s="425"/>
      <c r="FXH45" s="425"/>
      <c r="FXI45" s="425"/>
      <c r="FXJ45" s="425"/>
      <c r="FXK45" s="425"/>
      <c r="FXL45" s="425"/>
      <c r="FXM45" s="425"/>
      <c r="FXN45" s="425"/>
      <c r="FXO45" s="425"/>
      <c r="FXP45" s="425"/>
      <c r="FXQ45" s="425"/>
      <c r="FXR45" s="425"/>
      <c r="FXS45" s="425"/>
      <c r="FXT45" s="425"/>
      <c r="FXU45" s="425"/>
      <c r="FXV45" s="425"/>
      <c r="FXW45" s="425"/>
      <c r="FXX45" s="425"/>
      <c r="FXY45" s="425"/>
      <c r="FXZ45" s="425"/>
      <c r="FYA45" s="425"/>
      <c r="FYB45" s="425"/>
      <c r="FYC45" s="425"/>
      <c r="FYD45" s="425"/>
      <c r="FYE45" s="425"/>
      <c r="FYF45" s="425"/>
      <c r="FYG45" s="425"/>
      <c r="FYH45" s="425"/>
      <c r="FYI45" s="425"/>
      <c r="FYJ45" s="425"/>
      <c r="FYK45" s="425"/>
      <c r="FYL45" s="425"/>
      <c r="FYM45" s="425"/>
      <c r="FYN45" s="425"/>
      <c r="FYO45" s="425"/>
      <c r="FYP45" s="425"/>
      <c r="FYQ45" s="425"/>
      <c r="FYR45" s="425"/>
      <c r="FYS45" s="425"/>
      <c r="FYT45" s="425"/>
      <c r="FYU45" s="425"/>
      <c r="FYV45" s="425"/>
      <c r="FYW45" s="425"/>
      <c r="FYX45" s="425"/>
      <c r="FYY45" s="425"/>
      <c r="FYZ45" s="425"/>
      <c r="FZA45" s="425"/>
      <c r="FZB45" s="425"/>
      <c r="FZC45" s="425"/>
      <c r="FZD45" s="425"/>
      <c r="FZE45" s="425"/>
      <c r="FZF45" s="425"/>
      <c r="FZG45" s="425"/>
      <c r="FZH45" s="425"/>
      <c r="FZI45" s="425"/>
      <c r="FZJ45" s="425"/>
      <c r="FZK45" s="425"/>
      <c r="FZL45" s="425"/>
      <c r="FZM45" s="425"/>
      <c r="FZN45" s="425"/>
      <c r="FZO45" s="425"/>
      <c r="FZP45" s="425"/>
      <c r="FZQ45" s="425"/>
      <c r="FZR45" s="425"/>
      <c r="FZS45" s="425"/>
      <c r="FZT45" s="425"/>
      <c r="FZU45" s="425"/>
      <c r="FZV45" s="425"/>
      <c r="FZW45" s="425"/>
      <c r="FZX45" s="425"/>
      <c r="FZY45" s="425"/>
      <c r="FZZ45" s="425"/>
      <c r="GAA45" s="425"/>
      <c r="GAB45" s="425"/>
      <c r="GAC45" s="425"/>
      <c r="GAD45" s="425"/>
      <c r="GAE45" s="425"/>
      <c r="GAF45" s="425"/>
      <c r="GAG45" s="425"/>
      <c r="GAH45" s="425"/>
      <c r="GAI45" s="425"/>
      <c r="GAJ45" s="425"/>
      <c r="GAK45" s="425"/>
      <c r="GAL45" s="425"/>
      <c r="GAM45" s="425"/>
      <c r="GAN45" s="425"/>
      <c r="GAO45" s="425"/>
      <c r="GAP45" s="425"/>
      <c r="GAQ45" s="425"/>
      <c r="GAR45" s="425"/>
      <c r="GAS45" s="425"/>
      <c r="GAT45" s="425"/>
      <c r="GAU45" s="425"/>
      <c r="GAV45" s="425"/>
      <c r="GAW45" s="425"/>
      <c r="GAX45" s="425"/>
      <c r="GAY45" s="425"/>
      <c r="GAZ45" s="425"/>
      <c r="GBA45" s="425"/>
      <c r="GBB45" s="425"/>
      <c r="GBC45" s="425"/>
      <c r="GBD45" s="425"/>
      <c r="GBE45" s="425"/>
      <c r="GBF45" s="425"/>
      <c r="GBG45" s="425"/>
      <c r="GBH45" s="425"/>
      <c r="GBI45" s="425"/>
      <c r="GBJ45" s="425"/>
      <c r="GBK45" s="425"/>
      <c r="GBL45" s="425"/>
      <c r="GBM45" s="425"/>
      <c r="GBN45" s="425"/>
      <c r="GBO45" s="425"/>
      <c r="GBP45" s="425"/>
      <c r="GBQ45" s="425"/>
      <c r="GBR45" s="425"/>
      <c r="GBS45" s="425"/>
      <c r="GBT45" s="425"/>
      <c r="GBU45" s="425"/>
      <c r="GBV45" s="425"/>
      <c r="GBW45" s="425"/>
      <c r="GBX45" s="425"/>
      <c r="GBY45" s="425"/>
      <c r="GBZ45" s="425"/>
      <c r="GCA45" s="425"/>
      <c r="GCB45" s="425"/>
      <c r="GCC45" s="425"/>
      <c r="GCD45" s="425"/>
      <c r="GCE45" s="425"/>
      <c r="GCF45" s="425"/>
      <c r="GCG45" s="425"/>
      <c r="GCH45" s="425"/>
      <c r="GCI45" s="425"/>
      <c r="GCJ45" s="425"/>
      <c r="GCK45" s="425"/>
      <c r="GCL45" s="425"/>
      <c r="GCM45" s="425"/>
      <c r="GCN45" s="425"/>
      <c r="GCO45" s="425"/>
      <c r="GCP45" s="425"/>
      <c r="GCQ45" s="425"/>
      <c r="GCR45" s="425"/>
      <c r="GCS45" s="425"/>
      <c r="GCT45" s="425"/>
      <c r="GCU45" s="425"/>
      <c r="GCV45" s="425"/>
      <c r="GCW45" s="425"/>
      <c r="GCX45" s="425"/>
      <c r="GCY45" s="425"/>
      <c r="GCZ45" s="425"/>
      <c r="GDA45" s="425"/>
      <c r="GDB45" s="425"/>
      <c r="GDC45" s="425"/>
      <c r="GDD45" s="425"/>
      <c r="GDE45" s="425"/>
      <c r="GDF45" s="425"/>
      <c r="GDG45" s="425"/>
      <c r="GDH45" s="425"/>
      <c r="GDI45" s="425"/>
      <c r="GDJ45" s="425"/>
      <c r="GDK45" s="425"/>
      <c r="GDL45" s="425"/>
      <c r="GDM45" s="425"/>
      <c r="GDN45" s="425"/>
      <c r="GDO45" s="425"/>
      <c r="GDP45" s="425"/>
      <c r="GDQ45" s="425"/>
      <c r="GDR45" s="425"/>
      <c r="GDS45" s="425"/>
      <c r="GDT45" s="425"/>
      <c r="GDU45" s="425"/>
      <c r="GDV45" s="425"/>
      <c r="GDW45" s="425"/>
      <c r="GDX45" s="425"/>
      <c r="GDY45" s="425"/>
      <c r="GDZ45" s="425"/>
      <c r="GEB45" s="425"/>
      <c r="GEC45" s="425"/>
      <c r="GED45" s="425"/>
      <c r="GEE45" s="425"/>
      <c r="GEF45" s="425"/>
      <c r="GEG45" s="425"/>
      <c r="GEH45" s="425"/>
      <c r="GEI45" s="425"/>
      <c r="GEJ45" s="425"/>
      <c r="GEK45" s="425"/>
      <c r="GEL45" s="425"/>
      <c r="GEM45" s="425"/>
      <c r="GEN45" s="425"/>
      <c r="GEO45" s="425"/>
      <c r="GEP45" s="425"/>
      <c r="GEQ45" s="425"/>
      <c r="GER45" s="425"/>
      <c r="GES45" s="425"/>
      <c r="GET45" s="425"/>
      <c r="GEU45" s="425"/>
      <c r="GEV45" s="425"/>
      <c r="GEW45" s="425"/>
      <c r="GEX45" s="425"/>
      <c r="GEY45" s="425"/>
      <c r="GEZ45" s="425"/>
      <c r="GFA45" s="425"/>
      <c r="GFB45" s="425"/>
      <c r="GFC45" s="425"/>
      <c r="GFD45" s="425"/>
      <c r="GFE45" s="425"/>
      <c r="GFF45" s="425"/>
      <c r="GFG45" s="425"/>
      <c r="GFH45" s="425"/>
      <c r="GFI45" s="425"/>
      <c r="GFJ45" s="425"/>
      <c r="GFK45" s="425"/>
      <c r="GFL45" s="425"/>
      <c r="GFM45" s="425"/>
      <c r="GFN45" s="425"/>
      <c r="GFO45" s="425"/>
      <c r="GFP45" s="425"/>
      <c r="GFQ45" s="425"/>
      <c r="GFR45" s="425"/>
      <c r="GFS45" s="425"/>
      <c r="GFT45" s="425"/>
      <c r="GFU45" s="425"/>
      <c r="GFV45" s="425"/>
      <c r="GFW45" s="425"/>
      <c r="GFX45" s="425"/>
      <c r="GFY45" s="425"/>
      <c r="GFZ45" s="425"/>
      <c r="GGA45" s="425"/>
      <c r="GGB45" s="425"/>
      <c r="GGC45" s="425"/>
      <c r="GGD45" s="425"/>
      <c r="GGE45" s="425"/>
      <c r="GGF45" s="425"/>
      <c r="GGG45" s="425"/>
      <c r="GGH45" s="425"/>
      <c r="GGI45" s="425"/>
      <c r="GGJ45" s="425"/>
      <c r="GGK45" s="425"/>
      <c r="GGL45" s="425"/>
      <c r="GGM45" s="425"/>
      <c r="GGN45" s="425"/>
      <c r="GGO45" s="425"/>
      <c r="GGP45" s="425"/>
      <c r="GGQ45" s="425"/>
      <c r="GGR45" s="425"/>
      <c r="GGS45" s="425"/>
      <c r="GGT45" s="425"/>
      <c r="GGU45" s="425"/>
      <c r="GGV45" s="425"/>
      <c r="GGW45" s="425"/>
      <c r="GGX45" s="425"/>
      <c r="GGY45" s="425"/>
      <c r="GGZ45" s="425"/>
      <c r="GHA45" s="425"/>
      <c r="GHB45" s="425"/>
      <c r="GHC45" s="425"/>
      <c r="GHD45" s="425"/>
      <c r="GHE45" s="425"/>
      <c r="GHF45" s="425"/>
      <c r="GHG45" s="425"/>
      <c r="GHH45" s="425"/>
      <c r="GHI45" s="425"/>
      <c r="GHJ45" s="425"/>
      <c r="GHK45" s="425"/>
      <c r="GHL45" s="425"/>
      <c r="GHM45" s="425"/>
      <c r="GHN45" s="425"/>
      <c r="GHO45" s="425"/>
      <c r="GHP45" s="425"/>
      <c r="GHQ45" s="425"/>
      <c r="GHR45" s="425"/>
      <c r="GHS45" s="425"/>
      <c r="GHT45" s="425"/>
      <c r="GHU45" s="425"/>
      <c r="GHV45" s="425"/>
      <c r="GHW45" s="425"/>
      <c r="GHX45" s="425"/>
      <c r="GHY45" s="425"/>
      <c r="GHZ45" s="425"/>
      <c r="GIA45" s="425"/>
      <c r="GIB45" s="425"/>
      <c r="GIC45" s="425"/>
      <c r="GID45" s="425"/>
      <c r="GIE45" s="425"/>
      <c r="GIF45" s="425"/>
      <c r="GIG45" s="425"/>
      <c r="GIH45" s="425"/>
      <c r="GII45" s="425"/>
      <c r="GIJ45" s="425"/>
      <c r="GIK45" s="425"/>
      <c r="GIL45" s="425"/>
      <c r="GIM45" s="425"/>
      <c r="GIN45" s="425"/>
      <c r="GIO45" s="425"/>
      <c r="GIP45" s="425"/>
      <c r="GIQ45" s="425"/>
      <c r="GIR45" s="425"/>
      <c r="GIS45" s="425"/>
      <c r="GIT45" s="425"/>
      <c r="GIU45" s="425"/>
      <c r="GIV45" s="425"/>
      <c r="GIW45" s="425"/>
      <c r="GIX45" s="425"/>
      <c r="GIY45" s="425"/>
      <c r="GIZ45" s="425"/>
      <c r="GJA45" s="425"/>
      <c r="GJB45" s="425"/>
      <c r="GJC45" s="425"/>
      <c r="GJD45" s="425"/>
      <c r="GJE45" s="425"/>
      <c r="GJF45" s="425"/>
      <c r="GJG45" s="425"/>
      <c r="GJH45" s="425"/>
      <c r="GJI45" s="425"/>
      <c r="GJJ45" s="425"/>
      <c r="GJK45" s="425"/>
      <c r="GJL45" s="425"/>
      <c r="GJM45" s="425"/>
      <c r="GJN45" s="425"/>
      <c r="GJO45" s="425"/>
      <c r="GJP45" s="425"/>
      <c r="GJQ45" s="425"/>
      <c r="GJR45" s="425"/>
      <c r="GJS45" s="425"/>
      <c r="GJT45" s="425"/>
      <c r="GJU45" s="425"/>
      <c r="GJV45" s="425"/>
      <c r="GJW45" s="425"/>
      <c r="GJX45" s="425"/>
      <c r="GJY45" s="425"/>
      <c r="GJZ45" s="425"/>
      <c r="GKA45" s="425"/>
      <c r="GKB45" s="425"/>
      <c r="GKC45" s="425"/>
      <c r="GKD45" s="425"/>
      <c r="GKE45" s="425"/>
      <c r="GKF45" s="425"/>
      <c r="GKG45" s="425"/>
      <c r="GKH45" s="425"/>
      <c r="GKI45" s="425"/>
      <c r="GKJ45" s="425"/>
      <c r="GKK45" s="425"/>
      <c r="GKL45" s="425"/>
      <c r="GKM45" s="425"/>
      <c r="GKN45" s="425"/>
      <c r="GKO45" s="425"/>
      <c r="GKP45" s="425"/>
      <c r="GKQ45" s="425"/>
      <c r="GKR45" s="425"/>
      <c r="GKS45" s="425"/>
      <c r="GKT45" s="425"/>
      <c r="GKU45" s="425"/>
      <c r="GKV45" s="425"/>
      <c r="GKW45" s="425"/>
      <c r="GKX45" s="425"/>
      <c r="GKY45" s="425"/>
      <c r="GKZ45" s="425"/>
      <c r="GLA45" s="425"/>
      <c r="GLB45" s="425"/>
      <c r="GLC45" s="425"/>
      <c r="GLD45" s="425"/>
      <c r="GLE45" s="425"/>
      <c r="GLF45" s="425"/>
      <c r="GLG45" s="425"/>
      <c r="GLH45" s="425"/>
      <c r="GLI45" s="425"/>
      <c r="GLJ45" s="425"/>
      <c r="GLK45" s="425"/>
      <c r="GLL45" s="425"/>
      <c r="GLM45" s="425"/>
      <c r="GLN45" s="425"/>
      <c r="GLO45" s="425"/>
      <c r="GLP45" s="425"/>
      <c r="GLQ45" s="425"/>
      <c r="GLR45" s="425"/>
      <c r="GLS45" s="425"/>
      <c r="GLT45" s="425"/>
      <c r="GLU45" s="425"/>
      <c r="GLV45" s="425"/>
      <c r="GLW45" s="425"/>
      <c r="GLX45" s="425"/>
      <c r="GLY45" s="425"/>
      <c r="GLZ45" s="425"/>
      <c r="GMA45" s="425"/>
      <c r="GMB45" s="425"/>
      <c r="GMC45" s="425"/>
      <c r="GMD45" s="425"/>
      <c r="GME45" s="425"/>
      <c r="GMF45" s="425"/>
      <c r="GMG45" s="425"/>
      <c r="GMH45" s="425"/>
      <c r="GMI45" s="425"/>
      <c r="GMJ45" s="425"/>
      <c r="GMK45" s="425"/>
      <c r="GML45" s="425"/>
      <c r="GMM45" s="425"/>
      <c r="GMN45" s="425"/>
      <c r="GMO45" s="425"/>
      <c r="GMP45" s="425"/>
      <c r="GMQ45" s="425"/>
      <c r="GMR45" s="425"/>
      <c r="GMS45" s="425"/>
      <c r="GMT45" s="425"/>
      <c r="GMU45" s="425"/>
      <c r="GMV45" s="425"/>
      <c r="GMW45" s="425"/>
      <c r="GMX45" s="425"/>
      <c r="GMY45" s="425"/>
      <c r="GMZ45" s="425"/>
      <c r="GNA45" s="425"/>
      <c r="GNB45" s="425"/>
      <c r="GNC45" s="425"/>
      <c r="GND45" s="425"/>
      <c r="GNE45" s="425"/>
      <c r="GNF45" s="425"/>
      <c r="GNG45" s="425"/>
      <c r="GNH45" s="425"/>
      <c r="GNI45" s="425"/>
      <c r="GNJ45" s="425"/>
      <c r="GNK45" s="425"/>
      <c r="GNL45" s="425"/>
      <c r="GNM45" s="425"/>
      <c r="GNN45" s="425"/>
      <c r="GNO45" s="425"/>
      <c r="GNP45" s="425"/>
      <c r="GNQ45" s="425"/>
      <c r="GNR45" s="425"/>
      <c r="GNS45" s="425"/>
      <c r="GNT45" s="425"/>
      <c r="GNU45" s="425"/>
      <c r="GNV45" s="425"/>
      <c r="GNX45" s="425"/>
      <c r="GNY45" s="425"/>
      <c r="GNZ45" s="425"/>
      <c r="GOA45" s="425"/>
      <c r="GOB45" s="425"/>
      <c r="GOC45" s="425"/>
      <c r="GOD45" s="425"/>
      <c r="GOE45" s="425"/>
      <c r="GOF45" s="425"/>
      <c r="GOG45" s="425"/>
      <c r="GOH45" s="425"/>
      <c r="GOI45" s="425"/>
      <c r="GOJ45" s="425"/>
      <c r="GOK45" s="425"/>
      <c r="GOL45" s="425"/>
      <c r="GOM45" s="425"/>
      <c r="GON45" s="425"/>
      <c r="GOO45" s="425"/>
      <c r="GOP45" s="425"/>
      <c r="GOQ45" s="425"/>
      <c r="GOR45" s="425"/>
      <c r="GOS45" s="425"/>
      <c r="GOT45" s="425"/>
      <c r="GOU45" s="425"/>
      <c r="GOV45" s="425"/>
      <c r="GOW45" s="425"/>
      <c r="GOX45" s="425"/>
      <c r="GOY45" s="425"/>
      <c r="GOZ45" s="425"/>
      <c r="GPA45" s="425"/>
      <c r="GPB45" s="425"/>
      <c r="GPC45" s="425"/>
      <c r="GPD45" s="425"/>
      <c r="GPE45" s="425"/>
      <c r="GPF45" s="425"/>
      <c r="GPG45" s="425"/>
      <c r="GPH45" s="425"/>
      <c r="GPI45" s="425"/>
      <c r="GPJ45" s="425"/>
      <c r="GPK45" s="425"/>
      <c r="GPL45" s="425"/>
      <c r="GPM45" s="425"/>
      <c r="GPN45" s="425"/>
      <c r="GPO45" s="425"/>
      <c r="GPP45" s="425"/>
      <c r="GPQ45" s="425"/>
      <c r="GPR45" s="425"/>
      <c r="GPS45" s="425"/>
      <c r="GPT45" s="425"/>
      <c r="GPU45" s="425"/>
      <c r="GPV45" s="425"/>
      <c r="GPW45" s="425"/>
      <c r="GPX45" s="425"/>
      <c r="GPY45" s="425"/>
      <c r="GPZ45" s="425"/>
      <c r="GQA45" s="425"/>
      <c r="GQB45" s="425"/>
      <c r="GQC45" s="425"/>
      <c r="GQD45" s="425"/>
      <c r="GQE45" s="425"/>
      <c r="GQF45" s="425"/>
      <c r="GQG45" s="425"/>
      <c r="GQH45" s="425"/>
      <c r="GQI45" s="425"/>
      <c r="GQJ45" s="425"/>
      <c r="GQK45" s="425"/>
      <c r="GQL45" s="425"/>
      <c r="GQM45" s="425"/>
      <c r="GQN45" s="425"/>
      <c r="GQO45" s="425"/>
      <c r="GQP45" s="425"/>
      <c r="GQQ45" s="425"/>
      <c r="GQR45" s="425"/>
      <c r="GQS45" s="425"/>
      <c r="GQT45" s="425"/>
      <c r="GQU45" s="425"/>
      <c r="GQV45" s="425"/>
      <c r="GQW45" s="425"/>
      <c r="GQX45" s="425"/>
      <c r="GQY45" s="425"/>
      <c r="GQZ45" s="425"/>
      <c r="GRA45" s="425"/>
      <c r="GRB45" s="425"/>
      <c r="GRC45" s="425"/>
      <c r="GRD45" s="425"/>
      <c r="GRE45" s="425"/>
      <c r="GRF45" s="425"/>
      <c r="GRG45" s="425"/>
      <c r="GRH45" s="425"/>
      <c r="GRI45" s="425"/>
      <c r="GRJ45" s="425"/>
      <c r="GRK45" s="425"/>
      <c r="GRL45" s="425"/>
      <c r="GRM45" s="425"/>
      <c r="GRN45" s="425"/>
      <c r="GRO45" s="425"/>
      <c r="GRP45" s="425"/>
      <c r="GRQ45" s="425"/>
      <c r="GRR45" s="425"/>
      <c r="GRS45" s="425"/>
      <c r="GRT45" s="425"/>
      <c r="GRU45" s="425"/>
      <c r="GRV45" s="425"/>
      <c r="GRW45" s="425"/>
      <c r="GRX45" s="425"/>
      <c r="GRY45" s="425"/>
      <c r="GRZ45" s="425"/>
      <c r="GSA45" s="425"/>
      <c r="GSB45" s="425"/>
      <c r="GSC45" s="425"/>
      <c r="GSD45" s="425"/>
      <c r="GSE45" s="425"/>
      <c r="GSF45" s="425"/>
      <c r="GSG45" s="425"/>
      <c r="GSH45" s="425"/>
      <c r="GSI45" s="425"/>
      <c r="GSJ45" s="425"/>
      <c r="GSK45" s="425"/>
      <c r="GSL45" s="425"/>
      <c r="GSM45" s="425"/>
      <c r="GSN45" s="425"/>
      <c r="GSO45" s="425"/>
      <c r="GSP45" s="425"/>
      <c r="GSQ45" s="425"/>
      <c r="GSR45" s="425"/>
      <c r="GSS45" s="425"/>
      <c r="GST45" s="425"/>
      <c r="GSU45" s="425"/>
      <c r="GSV45" s="425"/>
      <c r="GSW45" s="425"/>
      <c r="GSX45" s="425"/>
      <c r="GSY45" s="425"/>
      <c r="GSZ45" s="425"/>
      <c r="GTA45" s="425"/>
      <c r="GTB45" s="425"/>
      <c r="GTC45" s="425"/>
      <c r="GTD45" s="425"/>
      <c r="GTE45" s="425"/>
      <c r="GTF45" s="425"/>
      <c r="GTG45" s="425"/>
      <c r="GTH45" s="425"/>
      <c r="GTI45" s="425"/>
      <c r="GTJ45" s="425"/>
      <c r="GTK45" s="425"/>
      <c r="GTL45" s="425"/>
      <c r="GTM45" s="425"/>
      <c r="GTN45" s="425"/>
      <c r="GTO45" s="425"/>
      <c r="GTP45" s="425"/>
      <c r="GTQ45" s="425"/>
      <c r="GTR45" s="425"/>
      <c r="GTS45" s="425"/>
      <c r="GTT45" s="425"/>
      <c r="GTU45" s="425"/>
      <c r="GTV45" s="425"/>
      <c r="GTW45" s="425"/>
      <c r="GTX45" s="425"/>
      <c r="GTY45" s="425"/>
      <c r="GTZ45" s="425"/>
      <c r="GUA45" s="425"/>
      <c r="GUB45" s="425"/>
      <c r="GUC45" s="425"/>
      <c r="GUD45" s="425"/>
      <c r="GUE45" s="425"/>
      <c r="GUF45" s="425"/>
      <c r="GUG45" s="425"/>
      <c r="GUH45" s="425"/>
      <c r="GUI45" s="425"/>
      <c r="GUJ45" s="425"/>
      <c r="GUK45" s="425"/>
      <c r="GUL45" s="425"/>
      <c r="GUM45" s="425"/>
      <c r="GUN45" s="425"/>
      <c r="GUO45" s="425"/>
      <c r="GUP45" s="425"/>
      <c r="GUQ45" s="425"/>
      <c r="GUR45" s="425"/>
      <c r="GUS45" s="425"/>
      <c r="GUT45" s="425"/>
      <c r="GUU45" s="425"/>
      <c r="GUV45" s="425"/>
      <c r="GUW45" s="425"/>
      <c r="GUX45" s="425"/>
      <c r="GUY45" s="425"/>
      <c r="GUZ45" s="425"/>
      <c r="GVA45" s="425"/>
      <c r="GVB45" s="425"/>
      <c r="GVC45" s="425"/>
      <c r="GVD45" s="425"/>
      <c r="GVE45" s="425"/>
      <c r="GVF45" s="425"/>
      <c r="GVG45" s="425"/>
      <c r="GVH45" s="425"/>
      <c r="GVI45" s="425"/>
      <c r="GVJ45" s="425"/>
      <c r="GVK45" s="425"/>
      <c r="GVL45" s="425"/>
      <c r="GVM45" s="425"/>
      <c r="GVN45" s="425"/>
      <c r="GVO45" s="425"/>
      <c r="GVP45" s="425"/>
      <c r="GVQ45" s="425"/>
      <c r="GVR45" s="425"/>
      <c r="GVS45" s="425"/>
      <c r="GVT45" s="425"/>
      <c r="GVU45" s="425"/>
      <c r="GVV45" s="425"/>
      <c r="GVW45" s="425"/>
      <c r="GVX45" s="425"/>
      <c r="GVY45" s="425"/>
      <c r="GVZ45" s="425"/>
      <c r="GWA45" s="425"/>
      <c r="GWB45" s="425"/>
      <c r="GWC45" s="425"/>
      <c r="GWD45" s="425"/>
      <c r="GWE45" s="425"/>
      <c r="GWF45" s="425"/>
      <c r="GWG45" s="425"/>
      <c r="GWH45" s="425"/>
      <c r="GWI45" s="425"/>
      <c r="GWJ45" s="425"/>
      <c r="GWK45" s="425"/>
      <c r="GWL45" s="425"/>
      <c r="GWM45" s="425"/>
      <c r="GWN45" s="425"/>
      <c r="GWO45" s="425"/>
      <c r="GWP45" s="425"/>
      <c r="GWQ45" s="425"/>
      <c r="GWR45" s="425"/>
      <c r="GWS45" s="425"/>
      <c r="GWT45" s="425"/>
      <c r="GWU45" s="425"/>
      <c r="GWV45" s="425"/>
      <c r="GWW45" s="425"/>
      <c r="GWX45" s="425"/>
      <c r="GWY45" s="425"/>
      <c r="GWZ45" s="425"/>
      <c r="GXA45" s="425"/>
      <c r="GXB45" s="425"/>
      <c r="GXC45" s="425"/>
      <c r="GXD45" s="425"/>
      <c r="GXE45" s="425"/>
      <c r="GXF45" s="425"/>
      <c r="GXG45" s="425"/>
      <c r="GXH45" s="425"/>
      <c r="GXI45" s="425"/>
      <c r="GXJ45" s="425"/>
      <c r="GXK45" s="425"/>
      <c r="GXL45" s="425"/>
      <c r="GXM45" s="425"/>
      <c r="GXN45" s="425"/>
      <c r="GXO45" s="425"/>
      <c r="GXP45" s="425"/>
      <c r="GXQ45" s="425"/>
      <c r="GXR45" s="425"/>
      <c r="GXT45" s="425"/>
      <c r="GXU45" s="425"/>
      <c r="GXV45" s="425"/>
      <c r="GXW45" s="425"/>
      <c r="GXX45" s="425"/>
      <c r="GXY45" s="425"/>
      <c r="GXZ45" s="425"/>
      <c r="GYA45" s="425"/>
      <c r="GYB45" s="425"/>
      <c r="GYC45" s="425"/>
      <c r="GYD45" s="425"/>
      <c r="GYE45" s="425"/>
      <c r="GYF45" s="425"/>
      <c r="GYG45" s="425"/>
      <c r="GYH45" s="425"/>
      <c r="GYI45" s="425"/>
      <c r="GYJ45" s="425"/>
      <c r="GYK45" s="425"/>
      <c r="GYL45" s="425"/>
      <c r="GYM45" s="425"/>
      <c r="GYN45" s="425"/>
      <c r="GYO45" s="425"/>
      <c r="GYP45" s="425"/>
      <c r="GYQ45" s="425"/>
      <c r="GYR45" s="425"/>
      <c r="GYS45" s="425"/>
      <c r="GYT45" s="425"/>
      <c r="GYU45" s="425"/>
      <c r="GYV45" s="425"/>
      <c r="GYW45" s="425"/>
      <c r="GYX45" s="425"/>
      <c r="GYY45" s="425"/>
      <c r="GYZ45" s="425"/>
      <c r="GZA45" s="425"/>
      <c r="GZB45" s="425"/>
      <c r="GZC45" s="425"/>
      <c r="GZD45" s="425"/>
      <c r="GZE45" s="425"/>
      <c r="GZF45" s="425"/>
      <c r="GZG45" s="425"/>
      <c r="GZH45" s="425"/>
      <c r="GZI45" s="425"/>
      <c r="GZJ45" s="425"/>
      <c r="GZK45" s="425"/>
      <c r="GZL45" s="425"/>
      <c r="GZM45" s="425"/>
      <c r="GZN45" s="425"/>
      <c r="GZO45" s="425"/>
      <c r="GZP45" s="425"/>
      <c r="GZQ45" s="425"/>
      <c r="GZR45" s="425"/>
      <c r="GZS45" s="425"/>
      <c r="GZT45" s="425"/>
      <c r="GZU45" s="425"/>
      <c r="GZV45" s="425"/>
      <c r="GZW45" s="425"/>
      <c r="GZX45" s="425"/>
      <c r="GZY45" s="425"/>
      <c r="GZZ45" s="425"/>
      <c r="HAA45" s="425"/>
      <c r="HAB45" s="425"/>
      <c r="HAC45" s="425"/>
      <c r="HAD45" s="425"/>
      <c r="HAE45" s="425"/>
      <c r="HAF45" s="425"/>
      <c r="HAG45" s="425"/>
      <c r="HAH45" s="425"/>
      <c r="HAI45" s="425"/>
      <c r="HAJ45" s="425"/>
      <c r="HAK45" s="425"/>
      <c r="HAL45" s="425"/>
      <c r="HAM45" s="425"/>
      <c r="HAN45" s="425"/>
      <c r="HAO45" s="425"/>
      <c r="HAP45" s="425"/>
      <c r="HAQ45" s="425"/>
      <c r="HAR45" s="425"/>
      <c r="HAS45" s="425"/>
      <c r="HAT45" s="425"/>
      <c r="HAU45" s="425"/>
      <c r="HAV45" s="425"/>
      <c r="HAW45" s="425"/>
      <c r="HAX45" s="425"/>
      <c r="HAY45" s="425"/>
      <c r="HAZ45" s="425"/>
      <c r="HBA45" s="425"/>
      <c r="HBB45" s="425"/>
      <c r="HBC45" s="425"/>
      <c r="HBD45" s="425"/>
      <c r="HBE45" s="425"/>
      <c r="HBF45" s="425"/>
      <c r="HBG45" s="425"/>
      <c r="HBH45" s="425"/>
      <c r="HBI45" s="425"/>
      <c r="HBJ45" s="425"/>
      <c r="HBK45" s="425"/>
      <c r="HBL45" s="425"/>
      <c r="HBM45" s="425"/>
      <c r="HBN45" s="425"/>
      <c r="HBO45" s="425"/>
      <c r="HBP45" s="425"/>
      <c r="HBQ45" s="425"/>
      <c r="HBR45" s="425"/>
      <c r="HBS45" s="425"/>
      <c r="HBT45" s="425"/>
      <c r="HBU45" s="425"/>
      <c r="HBV45" s="425"/>
      <c r="HBW45" s="425"/>
      <c r="HBX45" s="425"/>
      <c r="HBY45" s="425"/>
      <c r="HBZ45" s="425"/>
      <c r="HCA45" s="425"/>
      <c r="HCB45" s="425"/>
      <c r="HCC45" s="425"/>
      <c r="HCD45" s="425"/>
      <c r="HCE45" s="425"/>
      <c r="HCF45" s="425"/>
      <c r="HCG45" s="425"/>
      <c r="HCH45" s="425"/>
      <c r="HCI45" s="425"/>
      <c r="HCJ45" s="425"/>
      <c r="HCK45" s="425"/>
      <c r="HCL45" s="425"/>
      <c r="HCM45" s="425"/>
      <c r="HCN45" s="425"/>
      <c r="HCO45" s="425"/>
      <c r="HCP45" s="425"/>
      <c r="HCQ45" s="425"/>
      <c r="HCR45" s="425"/>
      <c r="HCS45" s="425"/>
      <c r="HCT45" s="425"/>
      <c r="HCU45" s="425"/>
      <c r="HCV45" s="425"/>
      <c r="HCW45" s="425"/>
      <c r="HCX45" s="425"/>
      <c r="HCY45" s="425"/>
      <c r="HCZ45" s="425"/>
      <c r="HDA45" s="425"/>
      <c r="HDB45" s="425"/>
      <c r="HDC45" s="425"/>
      <c r="HDD45" s="425"/>
      <c r="HDE45" s="425"/>
      <c r="HDF45" s="425"/>
      <c r="HDG45" s="425"/>
      <c r="HDH45" s="425"/>
      <c r="HDI45" s="425"/>
      <c r="HDJ45" s="425"/>
      <c r="HDK45" s="425"/>
      <c r="HDL45" s="425"/>
      <c r="HDM45" s="425"/>
      <c r="HDN45" s="425"/>
      <c r="HDO45" s="425"/>
      <c r="HDP45" s="425"/>
      <c r="HDQ45" s="425"/>
      <c r="HDR45" s="425"/>
      <c r="HDS45" s="425"/>
      <c r="HDT45" s="425"/>
      <c r="HDU45" s="425"/>
      <c r="HDV45" s="425"/>
      <c r="HDW45" s="425"/>
      <c r="HDX45" s="425"/>
      <c r="HDY45" s="425"/>
      <c r="HDZ45" s="425"/>
      <c r="HEA45" s="425"/>
      <c r="HEB45" s="425"/>
      <c r="HEC45" s="425"/>
      <c r="HED45" s="425"/>
      <c r="HEE45" s="425"/>
      <c r="HEF45" s="425"/>
      <c r="HEG45" s="425"/>
      <c r="HEH45" s="425"/>
      <c r="HEI45" s="425"/>
      <c r="HEJ45" s="425"/>
      <c r="HEK45" s="425"/>
      <c r="HEL45" s="425"/>
      <c r="HEM45" s="425"/>
      <c r="HEN45" s="425"/>
      <c r="HEO45" s="425"/>
      <c r="HEP45" s="425"/>
      <c r="HEQ45" s="425"/>
      <c r="HER45" s="425"/>
      <c r="HES45" s="425"/>
      <c r="HET45" s="425"/>
      <c r="HEU45" s="425"/>
      <c r="HEV45" s="425"/>
      <c r="HEW45" s="425"/>
      <c r="HEX45" s="425"/>
      <c r="HEY45" s="425"/>
      <c r="HEZ45" s="425"/>
      <c r="HFA45" s="425"/>
      <c r="HFB45" s="425"/>
      <c r="HFC45" s="425"/>
      <c r="HFD45" s="425"/>
      <c r="HFE45" s="425"/>
      <c r="HFF45" s="425"/>
      <c r="HFG45" s="425"/>
      <c r="HFH45" s="425"/>
      <c r="HFI45" s="425"/>
      <c r="HFJ45" s="425"/>
      <c r="HFK45" s="425"/>
      <c r="HFL45" s="425"/>
      <c r="HFM45" s="425"/>
      <c r="HFN45" s="425"/>
      <c r="HFO45" s="425"/>
      <c r="HFP45" s="425"/>
      <c r="HFQ45" s="425"/>
      <c r="HFR45" s="425"/>
      <c r="HFS45" s="425"/>
      <c r="HFT45" s="425"/>
      <c r="HFU45" s="425"/>
      <c r="HFV45" s="425"/>
      <c r="HFW45" s="425"/>
      <c r="HFX45" s="425"/>
      <c r="HFY45" s="425"/>
      <c r="HFZ45" s="425"/>
      <c r="HGA45" s="425"/>
      <c r="HGB45" s="425"/>
      <c r="HGC45" s="425"/>
      <c r="HGD45" s="425"/>
      <c r="HGE45" s="425"/>
      <c r="HGF45" s="425"/>
      <c r="HGG45" s="425"/>
      <c r="HGH45" s="425"/>
      <c r="HGI45" s="425"/>
      <c r="HGJ45" s="425"/>
      <c r="HGK45" s="425"/>
      <c r="HGL45" s="425"/>
      <c r="HGM45" s="425"/>
      <c r="HGN45" s="425"/>
      <c r="HGO45" s="425"/>
      <c r="HGP45" s="425"/>
      <c r="HGQ45" s="425"/>
      <c r="HGR45" s="425"/>
      <c r="HGS45" s="425"/>
      <c r="HGT45" s="425"/>
      <c r="HGU45" s="425"/>
      <c r="HGV45" s="425"/>
      <c r="HGW45" s="425"/>
      <c r="HGX45" s="425"/>
      <c r="HGY45" s="425"/>
      <c r="HGZ45" s="425"/>
      <c r="HHA45" s="425"/>
      <c r="HHB45" s="425"/>
      <c r="HHC45" s="425"/>
      <c r="HHD45" s="425"/>
      <c r="HHE45" s="425"/>
      <c r="HHF45" s="425"/>
      <c r="HHG45" s="425"/>
      <c r="HHH45" s="425"/>
      <c r="HHI45" s="425"/>
      <c r="HHJ45" s="425"/>
      <c r="HHK45" s="425"/>
      <c r="HHL45" s="425"/>
      <c r="HHM45" s="425"/>
      <c r="HHN45" s="425"/>
      <c r="HHP45" s="425"/>
      <c r="HHQ45" s="425"/>
      <c r="HHR45" s="425"/>
      <c r="HHS45" s="425"/>
      <c r="HHT45" s="425"/>
      <c r="HHU45" s="425"/>
      <c r="HHV45" s="425"/>
      <c r="HHW45" s="425"/>
      <c r="HHX45" s="425"/>
      <c r="HHY45" s="425"/>
      <c r="HHZ45" s="425"/>
      <c r="HIA45" s="425"/>
      <c r="HIB45" s="425"/>
      <c r="HIC45" s="425"/>
      <c r="HID45" s="425"/>
      <c r="HIE45" s="425"/>
      <c r="HIF45" s="425"/>
      <c r="HIG45" s="425"/>
      <c r="HIH45" s="425"/>
      <c r="HII45" s="425"/>
      <c r="HIJ45" s="425"/>
      <c r="HIK45" s="425"/>
      <c r="HIL45" s="425"/>
      <c r="HIM45" s="425"/>
      <c r="HIN45" s="425"/>
      <c r="HIO45" s="425"/>
      <c r="HIP45" s="425"/>
      <c r="HIQ45" s="425"/>
      <c r="HIR45" s="425"/>
      <c r="HIS45" s="425"/>
      <c r="HIT45" s="425"/>
      <c r="HIU45" s="425"/>
      <c r="HIV45" s="425"/>
      <c r="HIW45" s="425"/>
      <c r="HIX45" s="425"/>
      <c r="HIY45" s="425"/>
      <c r="HIZ45" s="425"/>
      <c r="HJA45" s="425"/>
      <c r="HJB45" s="425"/>
      <c r="HJC45" s="425"/>
      <c r="HJD45" s="425"/>
      <c r="HJE45" s="425"/>
      <c r="HJF45" s="425"/>
      <c r="HJG45" s="425"/>
      <c r="HJH45" s="425"/>
      <c r="HJI45" s="425"/>
      <c r="HJJ45" s="425"/>
      <c r="HJK45" s="425"/>
      <c r="HJL45" s="425"/>
      <c r="HJM45" s="425"/>
      <c r="HJN45" s="425"/>
      <c r="HJO45" s="425"/>
      <c r="HJP45" s="425"/>
      <c r="HJQ45" s="425"/>
      <c r="HJR45" s="425"/>
      <c r="HJS45" s="425"/>
      <c r="HJT45" s="425"/>
      <c r="HJU45" s="425"/>
      <c r="HJV45" s="425"/>
      <c r="HJW45" s="425"/>
      <c r="HJX45" s="425"/>
      <c r="HJY45" s="425"/>
      <c r="HJZ45" s="425"/>
      <c r="HKA45" s="425"/>
      <c r="HKB45" s="425"/>
      <c r="HKC45" s="425"/>
      <c r="HKD45" s="425"/>
      <c r="HKE45" s="425"/>
      <c r="HKF45" s="425"/>
      <c r="HKG45" s="425"/>
      <c r="HKH45" s="425"/>
      <c r="HKI45" s="425"/>
      <c r="HKJ45" s="425"/>
      <c r="HKK45" s="425"/>
      <c r="HKL45" s="425"/>
      <c r="HKM45" s="425"/>
      <c r="HKN45" s="425"/>
      <c r="HKO45" s="425"/>
      <c r="HKP45" s="425"/>
      <c r="HKQ45" s="425"/>
      <c r="HKR45" s="425"/>
      <c r="HKS45" s="425"/>
      <c r="HKT45" s="425"/>
      <c r="HKU45" s="425"/>
      <c r="HKV45" s="425"/>
      <c r="HKW45" s="425"/>
      <c r="HKX45" s="425"/>
      <c r="HKY45" s="425"/>
      <c r="HKZ45" s="425"/>
      <c r="HLA45" s="425"/>
      <c r="HLB45" s="425"/>
      <c r="HLC45" s="425"/>
      <c r="HLD45" s="425"/>
      <c r="HLE45" s="425"/>
      <c r="HLF45" s="425"/>
      <c r="HLG45" s="425"/>
      <c r="HLH45" s="425"/>
      <c r="HLI45" s="425"/>
      <c r="HLJ45" s="425"/>
      <c r="HLK45" s="425"/>
      <c r="HLL45" s="425"/>
      <c r="HLM45" s="425"/>
      <c r="HLN45" s="425"/>
      <c r="HLO45" s="425"/>
      <c r="HLP45" s="425"/>
      <c r="HLQ45" s="425"/>
      <c r="HLR45" s="425"/>
      <c r="HLS45" s="425"/>
      <c r="HLT45" s="425"/>
      <c r="HLU45" s="425"/>
      <c r="HLV45" s="425"/>
      <c r="HLW45" s="425"/>
      <c r="HLX45" s="425"/>
      <c r="HLY45" s="425"/>
      <c r="HLZ45" s="425"/>
      <c r="HMA45" s="425"/>
      <c r="HMB45" s="425"/>
      <c r="HMC45" s="425"/>
      <c r="HMD45" s="425"/>
      <c r="HME45" s="425"/>
      <c r="HMF45" s="425"/>
      <c r="HMG45" s="425"/>
      <c r="HMH45" s="425"/>
      <c r="HMI45" s="425"/>
      <c r="HMJ45" s="425"/>
      <c r="HMK45" s="425"/>
      <c r="HML45" s="425"/>
      <c r="HMM45" s="425"/>
      <c r="HMN45" s="425"/>
      <c r="HMO45" s="425"/>
      <c r="HMP45" s="425"/>
      <c r="HMQ45" s="425"/>
      <c r="HMR45" s="425"/>
      <c r="HMS45" s="425"/>
      <c r="HMT45" s="425"/>
      <c r="HMU45" s="425"/>
      <c r="HMV45" s="425"/>
      <c r="HMW45" s="425"/>
      <c r="HMX45" s="425"/>
      <c r="HMY45" s="425"/>
      <c r="HMZ45" s="425"/>
      <c r="HNA45" s="425"/>
      <c r="HNB45" s="425"/>
      <c r="HNC45" s="425"/>
      <c r="HND45" s="425"/>
      <c r="HNE45" s="425"/>
      <c r="HNF45" s="425"/>
      <c r="HNG45" s="425"/>
      <c r="HNH45" s="425"/>
      <c r="HNI45" s="425"/>
      <c r="HNJ45" s="425"/>
      <c r="HNK45" s="425"/>
      <c r="HNL45" s="425"/>
      <c r="HNM45" s="425"/>
      <c r="HNN45" s="425"/>
      <c r="HNO45" s="425"/>
      <c r="HNP45" s="425"/>
      <c r="HNQ45" s="425"/>
      <c r="HNR45" s="425"/>
      <c r="HNS45" s="425"/>
      <c r="HNT45" s="425"/>
      <c r="HNU45" s="425"/>
      <c r="HNV45" s="425"/>
      <c r="HNW45" s="425"/>
      <c r="HNX45" s="425"/>
      <c r="HNY45" s="425"/>
      <c r="HNZ45" s="425"/>
      <c r="HOA45" s="425"/>
      <c r="HOB45" s="425"/>
      <c r="HOC45" s="425"/>
      <c r="HOD45" s="425"/>
      <c r="HOE45" s="425"/>
      <c r="HOF45" s="425"/>
      <c r="HOG45" s="425"/>
      <c r="HOH45" s="425"/>
      <c r="HOI45" s="425"/>
      <c r="HOJ45" s="425"/>
      <c r="HOK45" s="425"/>
      <c r="HOL45" s="425"/>
      <c r="HOM45" s="425"/>
      <c r="HON45" s="425"/>
      <c r="HOO45" s="425"/>
      <c r="HOP45" s="425"/>
      <c r="HOQ45" s="425"/>
      <c r="HOR45" s="425"/>
      <c r="HOS45" s="425"/>
      <c r="HOT45" s="425"/>
      <c r="HOU45" s="425"/>
      <c r="HOV45" s="425"/>
      <c r="HOW45" s="425"/>
      <c r="HOX45" s="425"/>
      <c r="HOY45" s="425"/>
      <c r="HOZ45" s="425"/>
      <c r="HPA45" s="425"/>
      <c r="HPB45" s="425"/>
      <c r="HPC45" s="425"/>
      <c r="HPD45" s="425"/>
      <c r="HPE45" s="425"/>
      <c r="HPF45" s="425"/>
      <c r="HPG45" s="425"/>
      <c r="HPH45" s="425"/>
      <c r="HPI45" s="425"/>
      <c r="HPJ45" s="425"/>
      <c r="HPK45" s="425"/>
      <c r="HPL45" s="425"/>
      <c r="HPM45" s="425"/>
      <c r="HPN45" s="425"/>
      <c r="HPO45" s="425"/>
      <c r="HPP45" s="425"/>
      <c r="HPQ45" s="425"/>
      <c r="HPR45" s="425"/>
      <c r="HPS45" s="425"/>
      <c r="HPT45" s="425"/>
      <c r="HPU45" s="425"/>
      <c r="HPV45" s="425"/>
      <c r="HPW45" s="425"/>
      <c r="HPX45" s="425"/>
      <c r="HPY45" s="425"/>
      <c r="HPZ45" s="425"/>
      <c r="HQA45" s="425"/>
      <c r="HQB45" s="425"/>
      <c r="HQC45" s="425"/>
      <c r="HQD45" s="425"/>
      <c r="HQE45" s="425"/>
      <c r="HQF45" s="425"/>
      <c r="HQG45" s="425"/>
      <c r="HQH45" s="425"/>
      <c r="HQI45" s="425"/>
      <c r="HQJ45" s="425"/>
      <c r="HQK45" s="425"/>
      <c r="HQL45" s="425"/>
      <c r="HQM45" s="425"/>
      <c r="HQN45" s="425"/>
      <c r="HQO45" s="425"/>
      <c r="HQP45" s="425"/>
      <c r="HQQ45" s="425"/>
      <c r="HQR45" s="425"/>
      <c r="HQS45" s="425"/>
      <c r="HQT45" s="425"/>
      <c r="HQU45" s="425"/>
      <c r="HQV45" s="425"/>
      <c r="HQW45" s="425"/>
      <c r="HQX45" s="425"/>
      <c r="HQY45" s="425"/>
      <c r="HQZ45" s="425"/>
      <c r="HRA45" s="425"/>
      <c r="HRB45" s="425"/>
      <c r="HRC45" s="425"/>
      <c r="HRD45" s="425"/>
      <c r="HRE45" s="425"/>
      <c r="HRF45" s="425"/>
      <c r="HRG45" s="425"/>
      <c r="HRH45" s="425"/>
      <c r="HRI45" s="425"/>
      <c r="HRJ45" s="425"/>
      <c r="HRL45" s="425"/>
      <c r="HRM45" s="425"/>
      <c r="HRN45" s="425"/>
      <c r="HRO45" s="425"/>
      <c r="HRP45" s="425"/>
      <c r="HRQ45" s="425"/>
      <c r="HRR45" s="425"/>
      <c r="HRS45" s="425"/>
      <c r="HRT45" s="425"/>
      <c r="HRU45" s="425"/>
      <c r="HRV45" s="425"/>
      <c r="HRW45" s="425"/>
      <c r="HRX45" s="425"/>
      <c r="HRY45" s="425"/>
      <c r="HRZ45" s="425"/>
      <c r="HSA45" s="425"/>
      <c r="HSB45" s="425"/>
      <c r="HSC45" s="425"/>
      <c r="HSD45" s="425"/>
      <c r="HSE45" s="425"/>
      <c r="HSF45" s="425"/>
      <c r="HSG45" s="425"/>
      <c r="HSH45" s="425"/>
      <c r="HSI45" s="425"/>
      <c r="HSJ45" s="425"/>
      <c r="HSK45" s="425"/>
      <c r="HSL45" s="425"/>
      <c r="HSM45" s="425"/>
      <c r="HSN45" s="425"/>
      <c r="HSO45" s="425"/>
      <c r="HSP45" s="425"/>
      <c r="HSQ45" s="425"/>
      <c r="HSR45" s="425"/>
      <c r="HSS45" s="425"/>
      <c r="HST45" s="425"/>
      <c r="HSU45" s="425"/>
      <c r="HSV45" s="425"/>
      <c r="HSW45" s="425"/>
      <c r="HSX45" s="425"/>
      <c r="HSY45" s="425"/>
      <c r="HSZ45" s="425"/>
      <c r="HTA45" s="425"/>
      <c r="HTB45" s="425"/>
      <c r="HTC45" s="425"/>
      <c r="HTD45" s="425"/>
      <c r="HTE45" s="425"/>
      <c r="HTF45" s="425"/>
      <c r="HTG45" s="425"/>
      <c r="HTH45" s="425"/>
      <c r="HTI45" s="425"/>
      <c r="HTJ45" s="425"/>
      <c r="HTK45" s="425"/>
      <c r="HTL45" s="425"/>
      <c r="HTM45" s="425"/>
      <c r="HTN45" s="425"/>
      <c r="HTO45" s="425"/>
      <c r="HTP45" s="425"/>
      <c r="HTQ45" s="425"/>
      <c r="HTR45" s="425"/>
      <c r="HTS45" s="425"/>
      <c r="HTT45" s="425"/>
      <c r="HTU45" s="425"/>
      <c r="HTV45" s="425"/>
      <c r="HTW45" s="425"/>
      <c r="HTX45" s="425"/>
      <c r="HTY45" s="425"/>
      <c r="HTZ45" s="425"/>
      <c r="HUA45" s="425"/>
      <c r="HUB45" s="425"/>
      <c r="HUC45" s="425"/>
      <c r="HUD45" s="425"/>
      <c r="HUE45" s="425"/>
      <c r="HUF45" s="425"/>
      <c r="HUG45" s="425"/>
      <c r="HUH45" s="425"/>
      <c r="HUI45" s="425"/>
      <c r="HUJ45" s="425"/>
      <c r="HUK45" s="425"/>
      <c r="HUL45" s="425"/>
      <c r="HUM45" s="425"/>
      <c r="HUN45" s="425"/>
      <c r="HUO45" s="425"/>
      <c r="HUP45" s="425"/>
      <c r="HUQ45" s="425"/>
      <c r="HUR45" s="425"/>
      <c r="HUS45" s="425"/>
      <c r="HUT45" s="425"/>
      <c r="HUU45" s="425"/>
      <c r="HUV45" s="425"/>
      <c r="HUW45" s="425"/>
      <c r="HUX45" s="425"/>
      <c r="HUY45" s="425"/>
      <c r="HUZ45" s="425"/>
      <c r="HVA45" s="425"/>
      <c r="HVB45" s="425"/>
      <c r="HVC45" s="425"/>
      <c r="HVD45" s="425"/>
      <c r="HVE45" s="425"/>
      <c r="HVF45" s="425"/>
      <c r="HVG45" s="425"/>
      <c r="HVH45" s="425"/>
      <c r="HVI45" s="425"/>
      <c r="HVJ45" s="425"/>
      <c r="HVK45" s="425"/>
      <c r="HVL45" s="425"/>
      <c r="HVM45" s="425"/>
      <c r="HVN45" s="425"/>
      <c r="HVO45" s="425"/>
      <c r="HVP45" s="425"/>
      <c r="HVQ45" s="425"/>
      <c r="HVR45" s="425"/>
      <c r="HVS45" s="425"/>
      <c r="HVT45" s="425"/>
      <c r="HVU45" s="425"/>
      <c r="HVV45" s="425"/>
      <c r="HVW45" s="425"/>
      <c r="HVX45" s="425"/>
      <c r="HVY45" s="425"/>
      <c r="HVZ45" s="425"/>
      <c r="HWA45" s="425"/>
      <c r="HWB45" s="425"/>
      <c r="HWC45" s="425"/>
      <c r="HWD45" s="425"/>
      <c r="HWE45" s="425"/>
      <c r="HWF45" s="425"/>
      <c r="HWG45" s="425"/>
      <c r="HWH45" s="425"/>
      <c r="HWI45" s="425"/>
      <c r="HWJ45" s="425"/>
      <c r="HWK45" s="425"/>
      <c r="HWL45" s="425"/>
      <c r="HWM45" s="425"/>
      <c r="HWN45" s="425"/>
      <c r="HWO45" s="425"/>
      <c r="HWP45" s="425"/>
      <c r="HWQ45" s="425"/>
      <c r="HWR45" s="425"/>
      <c r="HWS45" s="425"/>
      <c r="HWT45" s="425"/>
      <c r="HWU45" s="425"/>
      <c r="HWV45" s="425"/>
      <c r="HWW45" s="425"/>
      <c r="HWX45" s="425"/>
      <c r="HWY45" s="425"/>
      <c r="HWZ45" s="425"/>
      <c r="HXA45" s="425"/>
      <c r="HXB45" s="425"/>
      <c r="HXC45" s="425"/>
      <c r="HXD45" s="425"/>
      <c r="HXE45" s="425"/>
      <c r="HXF45" s="425"/>
      <c r="HXG45" s="425"/>
      <c r="HXH45" s="425"/>
      <c r="HXI45" s="425"/>
      <c r="HXJ45" s="425"/>
      <c r="HXK45" s="425"/>
      <c r="HXL45" s="425"/>
      <c r="HXM45" s="425"/>
      <c r="HXN45" s="425"/>
      <c r="HXO45" s="425"/>
      <c r="HXP45" s="425"/>
      <c r="HXQ45" s="425"/>
      <c r="HXR45" s="425"/>
      <c r="HXS45" s="425"/>
      <c r="HXT45" s="425"/>
      <c r="HXU45" s="425"/>
      <c r="HXV45" s="425"/>
      <c r="HXW45" s="425"/>
      <c r="HXX45" s="425"/>
      <c r="HXY45" s="425"/>
      <c r="HXZ45" s="425"/>
      <c r="HYA45" s="425"/>
      <c r="HYB45" s="425"/>
      <c r="HYC45" s="425"/>
      <c r="HYD45" s="425"/>
      <c r="HYE45" s="425"/>
      <c r="HYF45" s="425"/>
      <c r="HYG45" s="425"/>
      <c r="HYH45" s="425"/>
      <c r="HYI45" s="425"/>
      <c r="HYJ45" s="425"/>
      <c r="HYK45" s="425"/>
      <c r="HYL45" s="425"/>
      <c r="HYM45" s="425"/>
      <c r="HYN45" s="425"/>
      <c r="HYO45" s="425"/>
      <c r="HYP45" s="425"/>
      <c r="HYQ45" s="425"/>
      <c r="HYR45" s="425"/>
      <c r="HYS45" s="425"/>
      <c r="HYT45" s="425"/>
      <c r="HYU45" s="425"/>
      <c r="HYV45" s="425"/>
      <c r="HYW45" s="425"/>
      <c r="HYX45" s="425"/>
      <c r="HYY45" s="425"/>
      <c r="HYZ45" s="425"/>
      <c r="HZA45" s="425"/>
      <c r="HZB45" s="425"/>
      <c r="HZC45" s="425"/>
      <c r="HZD45" s="425"/>
      <c r="HZE45" s="425"/>
      <c r="HZF45" s="425"/>
      <c r="HZG45" s="425"/>
      <c r="HZH45" s="425"/>
      <c r="HZI45" s="425"/>
      <c r="HZJ45" s="425"/>
      <c r="HZK45" s="425"/>
      <c r="HZL45" s="425"/>
      <c r="HZM45" s="425"/>
      <c r="HZN45" s="425"/>
      <c r="HZO45" s="425"/>
      <c r="HZP45" s="425"/>
      <c r="HZQ45" s="425"/>
      <c r="HZR45" s="425"/>
      <c r="HZS45" s="425"/>
      <c r="HZT45" s="425"/>
      <c r="HZU45" s="425"/>
      <c r="HZV45" s="425"/>
      <c r="HZW45" s="425"/>
      <c r="HZX45" s="425"/>
      <c r="HZY45" s="425"/>
      <c r="HZZ45" s="425"/>
      <c r="IAA45" s="425"/>
      <c r="IAB45" s="425"/>
      <c r="IAC45" s="425"/>
      <c r="IAD45" s="425"/>
      <c r="IAE45" s="425"/>
      <c r="IAF45" s="425"/>
      <c r="IAG45" s="425"/>
      <c r="IAH45" s="425"/>
      <c r="IAI45" s="425"/>
      <c r="IAJ45" s="425"/>
      <c r="IAK45" s="425"/>
      <c r="IAL45" s="425"/>
      <c r="IAM45" s="425"/>
      <c r="IAN45" s="425"/>
      <c r="IAO45" s="425"/>
      <c r="IAP45" s="425"/>
      <c r="IAQ45" s="425"/>
      <c r="IAR45" s="425"/>
      <c r="IAS45" s="425"/>
      <c r="IAT45" s="425"/>
      <c r="IAU45" s="425"/>
      <c r="IAV45" s="425"/>
      <c r="IAW45" s="425"/>
      <c r="IAX45" s="425"/>
      <c r="IAY45" s="425"/>
      <c r="IAZ45" s="425"/>
      <c r="IBA45" s="425"/>
      <c r="IBB45" s="425"/>
      <c r="IBC45" s="425"/>
      <c r="IBD45" s="425"/>
      <c r="IBE45" s="425"/>
      <c r="IBF45" s="425"/>
      <c r="IBH45" s="425"/>
      <c r="IBI45" s="425"/>
      <c r="IBJ45" s="425"/>
      <c r="IBK45" s="425"/>
      <c r="IBL45" s="425"/>
      <c r="IBM45" s="425"/>
      <c r="IBN45" s="425"/>
      <c r="IBO45" s="425"/>
      <c r="IBP45" s="425"/>
      <c r="IBQ45" s="425"/>
      <c r="IBR45" s="425"/>
      <c r="IBS45" s="425"/>
      <c r="IBT45" s="425"/>
      <c r="IBU45" s="425"/>
      <c r="IBV45" s="425"/>
      <c r="IBW45" s="425"/>
      <c r="IBX45" s="425"/>
      <c r="IBY45" s="425"/>
      <c r="IBZ45" s="425"/>
      <c r="ICA45" s="425"/>
      <c r="ICB45" s="425"/>
      <c r="ICC45" s="425"/>
      <c r="ICD45" s="425"/>
      <c r="ICE45" s="425"/>
      <c r="ICF45" s="425"/>
      <c r="ICG45" s="425"/>
      <c r="ICH45" s="425"/>
      <c r="ICI45" s="425"/>
      <c r="ICJ45" s="425"/>
      <c r="ICK45" s="425"/>
      <c r="ICL45" s="425"/>
      <c r="ICM45" s="425"/>
      <c r="ICN45" s="425"/>
      <c r="ICO45" s="425"/>
      <c r="ICP45" s="425"/>
      <c r="ICQ45" s="425"/>
      <c r="ICR45" s="425"/>
      <c r="ICS45" s="425"/>
      <c r="ICT45" s="425"/>
      <c r="ICU45" s="425"/>
      <c r="ICV45" s="425"/>
      <c r="ICW45" s="425"/>
      <c r="ICX45" s="425"/>
      <c r="ICY45" s="425"/>
      <c r="ICZ45" s="425"/>
      <c r="IDA45" s="425"/>
      <c r="IDB45" s="425"/>
      <c r="IDC45" s="425"/>
      <c r="IDD45" s="425"/>
      <c r="IDE45" s="425"/>
      <c r="IDF45" s="425"/>
      <c r="IDG45" s="425"/>
      <c r="IDH45" s="425"/>
      <c r="IDI45" s="425"/>
      <c r="IDJ45" s="425"/>
      <c r="IDK45" s="425"/>
      <c r="IDL45" s="425"/>
      <c r="IDM45" s="425"/>
      <c r="IDN45" s="425"/>
      <c r="IDO45" s="425"/>
      <c r="IDP45" s="425"/>
      <c r="IDQ45" s="425"/>
      <c r="IDR45" s="425"/>
      <c r="IDS45" s="425"/>
      <c r="IDT45" s="425"/>
      <c r="IDU45" s="425"/>
      <c r="IDV45" s="425"/>
      <c r="IDW45" s="425"/>
      <c r="IDX45" s="425"/>
      <c r="IDY45" s="425"/>
      <c r="IDZ45" s="425"/>
      <c r="IEA45" s="425"/>
      <c r="IEB45" s="425"/>
      <c r="IEC45" s="425"/>
      <c r="IED45" s="425"/>
      <c r="IEE45" s="425"/>
      <c r="IEF45" s="425"/>
      <c r="IEG45" s="425"/>
      <c r="IEH45" s="425"/>
      <c r="IEI45" s="425"/>
      <c r="IEJ45" s="425"/>
      <c r="IEK45" s="425"/>
      <c r="IEL45" s="425"/>
      <c r="IEM45" s="425"/>
      <c r="IEN45" s="425"/>
      <c r="IEO45" s="425"/>
      <c r="IEP45" s="425"/>
      <c r="IEQ45" s="425"/>
      <c r="IER45" s="425"/>
      <c r="IES45" s="425"/>
      <c r="IET45" s="425"/>
      <c r="IEU45" s="425"/>
      <c r="IEV45" s="425"/>
      <c r="IEW45" s="425"/>
      <c r="IEX45" s="425"/>
      <c r="IEY45" s="425"/>
      <c r="IEZ45" s="425"/>
      <c r="IFA45" s="425"/>
      <c r="IFB45" s="425"/>
      <c r="IFC45" s="425"/>
      <c r="IFD45" s="425"/>
      <c r="IFE45" s="425"/>
      <c r="IFF45" s="425"/>
      <c r="IFG45" s="425"/>
      <c r="IFH45" s="425"/>
      <c r="IFI45" s="425"/>
      <c r="IFJ45" s="425"/>
      <c r="IFK45" s="425"/>
      <c r="IFL45" s="425"/>
      <c r="IFM45" s="425"/>
      <c r="IFN45" s="425"/>
      <c r="IFO45" s="425"/>
      <c r="IFP45" s="425"/>
      <c r="IFQ45" s="425"/>
      <c r="IFR45" s="425"/>
      <c r="IFS45" s="425"/>
      <c r="IFT45" s="425"/>
      <c r="IFU45" s="425"/>
      <c r="IFV45" s="425"/>
      <c r="IFW45" s="425"/>
      <c r="IFX45" s="425"/>
      <c r="IFY45" s="425"/>
      <c r="IFZ45" s="425"/>
      <c r="IGA45" s="425"/>
      <c r="IGB45" s="425"/>
      <c r="IGC45" s="425"/>
      <c r="IGD45" s="425"/>
      <c r="IGE45" s="425"/>
      <c r="IGF45" s="425"/>
      <c r="IGG45" s="425"/>
      <c r="IGH45" s="425"/>
      <c r="IGI45" s="425"/>
      <c r="IGJ45" s="425"/>
      <c r="IGK45" s="425"/>
      <c r="IGL45" s="425"/>
      <c r="IGM45" s="425"/>
      <c r="IGN45" s="425"/>
      <c r="IGO45" s="425"/>
      <c r="IGP45" s="425"/>
      <c r="IGQ45" s="425"/>
      <c r="IGR45" s="425"/>
      <c r="IGS45" s="425"/>
      <c r="IGT45" s="425"/>
      <c r="IGU45" s="425"/>
      <c r="IGV45" s="425"/>
      <c r="IGW45" s="425"/>
      <c r="IGX45" s="425"/>
      <c r="IGY45" s="425"/>
      <c r="IGZ45" s="425"/>
      <c r="IHA45" s="425"/>
      <c r="IHB45" s="425"/>
      <c r="IHC45" s="425"/>
      <c r="IHD45" s="425"/>
      <c r="IHE45" s="425"/>
      <c r="IHF45" s="425"/>
      <c r="IHG45" s="425"/>
      <c r="IHH45" s="425"/>
      <c r="IHI45" s="425"/>
      <c r="IHJ45" s="425"/>
      <c r="IHK45" s="425"/>
      <c r="IHL45" s="425"/>
      <c r="IHM45" s="425"/>
      <c r="IHN45" s="425"/>
      <c r="IHO45" s="425"/>
      <c r="IHP45" s="425"/>
      <c r="IHQ45" s="425"/>
      <c r="IHR45" s="425"/>
      <c r="IHS45" s="425"/>
      <c r="IHT45" s="425"/>
      <c r="IHU45" s="425"/>
      <c r="IHV45" s="425"/>
      <c r="IHW45" s="425"/>
      <c r="IHX45" s="425"/>
      <c r="IHY45" s="425"/>
      <c r="IHZ45" s="425"/>
      <c r="IIA45" s="425"/>
      <c r="IIB45" s="425"/>
      <c r="IIC45" s="425"/>
      <c r="IID45" s="425"/>
      <c r="IIE45" s="425"/>
      <c r="IIF45" s="425"/>
      <c r="IIG45" s="425"/>
      <c r="IIH45" s="425"/>
      <c r="III45" s="425"/>
      <c r="IIJ45" s="425"/>
      <c r="IIK45" s="425"/>
      <c r="IIL45" s="425"/>
      <c r="IIM45" s="425"/>
      <c r="IIN45" s="425"/>
      <c r="IIO45" s="425"/>
      <c r="IIP45" s="425"/>
      <c r="IIQ45" s="425"/>
      <c r="IIR45" s="425"/>
      <c r="IIS45" s="425"/>
      <c r="IIT45" s="425"/>
      <c r="IIU45" s="425"/>
      <c r="IIV45" s="425"/>
      <c r="IIW45" s="425"/>
      <c r="IIX45" s="425"/>
      <c r="IIY45" s="425"/>
      <c r="IIZ45" s="425"/>
      <c r="IJA45" s="425"/>
      <c r="IJB45" s="425"/>
      <c r="IJC45" s="425"/>
      <c r="IJD45" s="425"/>
      <c r="IJE45" s="425"/>
      <c r="IJF45" s="425"/>
      <c r="IJG45" s="425"/>
      <c r="IJH45" s="425"/>
      <c r="IJI45" s="425"/>
      <c r="IJJ45" s="425"/>
      <c r="IJK45" s="425"/>
      <c r="IJL45" s="425"/>
      <c r="IJM45" s="425"/>
      <c r="IJN45" s="425"/>
      <c r="IJO45" s="425"/>
      <c r="IJP45" s="425"/>
      <c r="IJQ45" s="425"/>
      <c r="IJR45" s="425"/>
      <c r="IJS45" s="425"/>
      <c r="IJT45" s="425"/>
      <c r="IJU45" s="425"/>
      <c r="IJV45" s="425"/>
      <c r="IJW45" s="425"/>
      <c r="IJX45" s="425"/>
      <c r="IJY45" s="425"/>
      <c r="IJZ45" s="425"/>
      <c r="IKA45" s="425"/>
      <c r="IKB45" s="425"/>
      <c r="IKC45" s="425"/>
      <c r="IKD45" s="425"/>
      <c r="IKE45" s="425"/>
      <c r="IKF45" s="425"/>
      <c r="IKG45" s="425"/>
      <c r="IKH45" s="425"/>
      <c r="IKI45" s="425"/>
      <c r="IKJ45" s="425"/>
      <c r="IKK45" s="425"/>
      <c r="IKL45" s="425"/>
      <c r="IKM45" s="425"/>
      <c r="IKN45" s="425"/>
      <c r="IKO45" s="425"/>
      <c r="IKP45" s="425"/>
      <c r="IKQ45" s="425"/>
      <c r="IKR45" s="425"/>
      <c r="IKS45" s="425"/>
      <c r="IKT45" s="425"/>
      <c r="IKU45" s="425"/>
      <c r="IKV45" s="425"/>
      <c r="IKW45" s="425"/>
      <c r="IKX45" s="425"/>
      <c r="IKY45" s="425"/>
      <c r="IKZ45" s="425"/>
      <c r="ILA45" s="425"/>
      <c r="ILB45" s="425"/>
      <c r="ILD45" s="425"/>
      <c r="ILE45" s="425"/>
      <c r="ILF45" s="425"/>
      <c r="ILG45" s="425"/>
      <c r="ILH45" s="425"/>
      <c r="ILI45" s="425"/>
      <c r="ILJ45" s="425"/>
      <c r="ILK45" s="425"/>
      <c r="ILL45" s="425"/>
      <c r="ILM45" s="425"/>
      <c r="ILN45" s="425"/>
      <c r="ILO45" s="425"/>
      <c r="ILP45" s="425"/>
      <c r="ILQ45" s="425"/>
      <c r="ILR45" s="425"/>
      <c r="ILS45" s="425"/>
      <c r="ILT45" s="425"/>
      <c r="ILU45" s="425"/>
      <c r="ILV45" s="425"/>
      <c r="ILW45" s="425"/>
      <c r="ILX45" s="425"/>
      <c r="ILY45" s="425"/>
      <c r="ILZ45" s="425"/>
      <c r="IMA45" s="425"/>
      <c r="IMB45" s="425"/>
      <c r="IMC45" s="425"/>
      <c r="IMD45" s="425"/>
      <c r="IME45" s="425"/>
      <c r="IMF45" s="425"/>
      <c r="IMG45" s="425"/>
      <c r="IMH45" s="425"/>
      <c r="IMI45" s="425"/>
      <c r="IMJ45" s="425"/>
      <c r="IMK45" s="425"/>
      <c r="IML45" s="425"/>
      <c r="IMM45" s="425"/>
      <c r="IMN45" s="425"/>
      <c r="IMO45" s="425"/>
      <c r="IMP45" s="425"/>
      <c r="IMQ45" s="425"/>
      <c r="IMR45" s="425"/>
      <c r="IMS45" s="425"/>
      <c r="IMT45" s="425"/>
      <c r="IMU45" s="425"/>
      <c r="IMV45" s="425"/>
      <c r="IMW45" s="425"/>
      <c r="IMX45" s="425"/>
      <c r="IMY45" s="425"/>
      <c r="IMZ45" s="425"/>
      <c r="INA45" s="425"/>
      <c r="INB45" s="425"/>
      <c r="INC45" s="425"/>
      <c r="IND45" s="425"/>
      <c r="INE45" s="425"/>
      <c r="INF45" s="425"/>
      <c r="ING45" s="425"/>
      <c r="INH45" s="425"/>
      <c r="INI45" s="425"/>
      <c r="INJ45" s="425"/>
      <c r="INK45" s="425"/>
      <c r="INL45" s="425"/>
      <c r="INM45" s="425"/>
      <c r="INN45" s="425"/>
      <c r="INO45" s="425"/>
      <c r="INP45" s="425"/>
      <c r="INQ45" s="425"/>
      <c r="INR45" s="425"/>
      <c r="INS45" s="425"/>
      <c r="INT45" s="425"/>
      <c r="INU45" s="425"/>
      <c r="INV45" s="425"/>
      <c r="INW45" s="425"/>
      <c r="INX45" s="425"/>
      <c r="INY45" s="425"/>
      <c r="INZ45" s="425"/>
      <c r="IOA45" s="425"/>
      <c r="IOB45" s="425"/>
      <c r="IOC45" s="425"/>
      <c r="IOD45" s="425"/>
      <c r="IOE45" s="425"/>
      <c r="IOF45" s="425"/>
      <c r="IOG45" s="425"/>
      <c r="IOH45" s="425"/>
      <c r="IOI45" s="425"/>
      <c r="IOJ45" s="425"/>
      <c r="IOK45" s="425"/>
      <c r="IOL45" s="425"/>
      <c r="IOM45" s="425"/>
      <c r="ION45" s="425"/>
      <c r="IOO45" s="425"/>
      <c r="IOP45" s="425"/>
      <c r="IOQ45" s="425"/>
      <c r="IOR45" s="425"/>
      <c r="IOS45" s="425"/>
      <c r="IOT45" s="425"/>
      <c r="IOU45" s="425"/>
      <c r="IOV45" s="425"/>
      <c r="IOW45" s="425"/>
      <c r="IOX45" s="425"/>
      <c r="IOY45" s="425"/>
      <c r="IOZ45" s="425"/>
      <c r="IPA45" s="425"/>
      <c r="IPB45" s="425"/>
      <c r="IPC45" s="425"/>
      <c r="IPD45" s="425"/>
      <c r="IPE45" s="425"/>
      <c r="IPF45" s="425"/>
      <c r="IPG45" s="425"/>
      <c r="IPH45" s="425"/>
      <c r="IPI45" s="425"/>
      <c r="IPJ45" s="425"/>
      <c r="IPK45" s="425"/>
      <c r="IPL45" s="425"/>
      <c r="IPM45" s="425"/>
      <c r="IPN45" s="425"/>
      <c r="IPO45" s="425"/>
      <c r="IPP45" s="425"/>
      <c r="IPQ45" s="425"/>
      <c r="IPR45" s="425"/>
      <c r="IPS45" s="425"/>
      <c r="IPT45" s="425"/>
      <c r="IPU45" s="425"/>
      <c r="IPV45" s="425"/>
      <c r="IPW45" s="425"/>
      <c r="IPX45" s="425"/>
      <c r="IPY45" s="425"/>
      <c r="IPZ45" s="425"/>
      <c r="IQA45" s="425"/>
      <c r="IQB45" s="425"/>
      <c r="IQC45" s="425"/>
      <c r="IQD45" s="425"/>
      <c r="IQE45" s="425"/>
      <c r="IQF45" s="425"/>
      <c r="IQG45" s="425"/>
      <c r="IQH45" s="425"/>
      <c r="IQI45" s="425"/>
      <c r="IQJ45" s="425"/>
      <c r="IQK45" s="425"/>
      <c r="IQL45" s="425"/>
      <c r="IQM45" s="425"/>
      <c r="IQN45" s="425"/>
      <c r="IQO45" s="425"/>
      <c r="IQP45" s="425"/>
      <c r="IQQ45" s="425"/>
      <c r="IQR45" s="425"/>
      <c r="IQS45" s="425"/>
      <c r="IQT45" s="425"/>
      <c r="IQU45" s="425"/>
      <c r="IQV45" s="425"/>
      <c r="IQW45" s="425"/>
      <c r="IQX45" s="425"/>
      <c r="IQY45" s="425"/>
      <c r="IQZ45" s="425"/>
      <c r="IRA45" s="425"/>
      <c r="IRB45" s="425"/>
      <c r="IRC45" s="425"/>
      <c r="IRD45" s="425"/>
      <c r="IRE45" s="425"/>
      <c r="IRF45" s="425"/>
      <c r="IRG45" s="425"/>
      <c r="IRH45" s="425"/>
      <c r="IRI45" s="425"/>
      <c r="IRJ45" s="425"/>
      <c r="IRK45" s="425"/>
      <c r="IRL45" s="425"/>
      <c r="IRM45" s="425"/>
      <c r="IRN45" s="425"/>
      <c r="IRO45" s="425"/>
      <c r="IRP45" s="425"/>
      <c r="IRQ45" s="425"/>
      <c r="IRR45" s="425"/>
      <c r="IRS45" s="425"/>
      <c r="IRT45" s="425"/>
      <c r="IRU45" s="425"/>
      <c r="IRV45" s="425"/>
      <c r="IRW45" s="425"/>
      <c r="IRX45" s="425"/>
      <c r="IRY45" s="425"/>
      <c r="IRZ45" s="425"/>
      <c r="ISA45" s="425"/>
      <c r="ISB45" s="425"/>
      <c r="ISC45" s="425"/>
      <c r="ISD45" s="425"/>
      <c r="ISE45" s="425"/>
      <c r="ISF45" s="425"/>
      <c r="ISG45" s="425"/>
      <c r="ISH45" s="425"/>
      <c r="ISI45" s="425"/>
      <c r="ISJ45" s="425"/>
      <c r="ISK45" s="425"/>
      <c r="ISL45" s="425"/>
      <c r="ISM45" s="425"/>
      <c r="ISN45" s="425"/>
      <c r="ISO45" s="425"/>
      <c r="ISP45" s="425"/>
      <c r="ISQ45" s="425"/>
      <c r="ISR45" s="425"/>
      <c r="ISS45" s="425"/>
      <c r="IST45" s="425"/>
      <c r="ISU45" s="425"/>
      <c r="ISV45" s="425"/>
      <c r="ISW45" s="425"/>
      <c r="ISX45" s="425"/>
      <c r="ISY45" s="425"/>
      <c r="ISZ45" s="425"/>
      <c r="ITA45" s="425"/>
      <c r="ITB45" s="425"/>
      <c r="ITC45" s="425"/>
      <c r="ITD45" s="425"/>
      <c r="ITE45" s="425"/>
      <c r="ITF45" s="425"/>
      <c r="ITG45" s="425"/>
      <c r="ITH45" s="425"/>
      <c r="ITI45" s="425"/>
      <c r="ITJ45" s="425"/>
      <c r="ITK45" s="425"/>
      <c r="ITL45" s="425"/>
      <c r="ITM45" s="425"/>
      <c r="ITN45" s="425"/>
      <c r="ITO45" s="425"/>
      <c r="ITP45" s="425"/>
      <c r="ITQ45" s="425"/>
      <c r="ITR45" s="425"/>
      <c r="ITS45" s="425"/>
      <c r="ITT45" s="425"/>
      <c r="ITU45" s="425"/>
      <c r="ITV45" s="425"/>
      <c r="ITW45" s="425"/>
      <c r="ITX45" s="425"/>
      <c r="ITY45" s="425"/>
      <c r="ITZ45" s="425"/>
      <c r="IUA45" s="425"/>
      <c r="IUB45" s="425"/>
      <c r="IUC45" s="425"/>
      <c r="IUD45" s="425"/>
      <c r="IUE45" s="425"/>
      <c r="IUF45" s="425"/>
      <c r="IUG45" s="425"/>
      <c r="IUH45" s="425"/>
      <c r="IUI45" s="425"/>
      <c r="IUJ45" s="425"/>
      <c r="IUK45" s="425"/>
      <c r="IUL45" s="425"/>
      <c r="IUM45" s="425"/>
      <c r="IUN45" s="425"/>
      <c r="IUO45" s="425"/>
      <c r="IUP45" s="425"/>
      <c r="IUQ45" s="425"/>
      <c r="IUR45" s="425"/>
      <c r="IUS45" s="425"/>
      <c r="IUT45" s="425"/>
      <c r="IUU45" s="425"/>
      <c r="IUV45" s="425"/>
      <c r="IUW45" s="425"/>
      <c r="IUX45" s="425"/>
      <c r="IUZ45" s="425"/>
      <c r="IVA45" s="425"/>
      <c r="IVB45" s="425"/>
      <c r="IVC45" s="425"/>
      <c r="IVD45" s="425"/>
      <c r="IVE45" s="425"/>
      <c r="IVF45" s="425"/>
      <c r="IVG45" s="425"/>
      <c r="IVH45" s="425"/>
      <c r="IVI45" s="425"/>
      <c r="IVJ45" s="425"/>
      <c r="IVK45" s="425"/>
      <c r="IVL45" s="425"/>
      <c r="IVM45" s="425"/>
      <c r="IVN45" s="425"/>
      <c r="IVO45" s="425"/>
      <c r="IVP45" s="425"/>
      <c r="IVQ45" s="425"/>
      <c r="IVR45" s="425"/>
      <c r="IVS45" s="425"/>
      <c r="IVT45" s="425"/>
      <c r="IVU45" s="425"/>
      <c r="IVV45" s="425"/>
      <c r="IVW45" s="425"/>
      <c r="IVX45" s="425"/>
      <c r="IVY45" s="425"/>
      <c r="IVZ45" s="425"/>
      <c r="IWA45" s="425"/>
      <c r="IWB45" s="425"/>
      <c r="IWC45" s="425"/>
      <c r="IWD45" s="425"/>
      <c r="IWE45" s="425"/>
      <c r="IWF45" s="425"/>
      <c r="IWG45" s="425"/>
      <c r="IWH45" s="425"/>
      <c r="IWI45" s="425"/>
      <c r="IWJ45" s="425"/>
      <c r="IWK45" s="425"/>
      <c r="IWL45" s="425"/>
      <c r="IWM45" s="425"/>
      <c r="IWN45" s="425"/>
      <c r="IWO45" s="425"/>
      <c r="IWP45" s="425"/>
      <c r="IWQ45" s="425"/>
      <c r="IWR45" s="425"/>
      <c r="IWS45" s="425"/>
      <c r="IWT45" s="425"/>
      <c r="IWU45" s="425"/>
      <c r="IWV45" s="425"/>
      <c r="IWW45" s="425"/>
      <c r="IWX45" s="425"/>
      <c r="IWY45" s="425"/>
      <c r="IWZ45" s="425"/>
      <c r="IXA45" s="425"/>
      <c r="IXB45" s="425"/>
      <c r="IXC45" s="425"/>
      <c r="IXD45" s="425"/>
      <c r="IXE45" s="425"/>
      <c r="IXF45" s="425"/>
      <c r="IXG45" s="425"/>
      <c r="IXH45" s="425"/>
      <c r="IXI45" s="425"/>
      <c r="IXJ45" s="425"/>
      <c r="IXK45" s="425"/>
      <c r="IXL45" s="425"/>
      <c r="IXM45" s="425"/>
      <c r="IXN45" s="425"/>
      <c r="IXO45" s="425"/>
      <c r="IXP45" s="425"/>
      <c r="IXQ45" s="425"/>
      <c r="IXR45" s="425"/>
      <c r="IXS45" s="425"/>
      <c r="IXT45" s="425"/>
      <c r="IXU45" s="425"/>
      <c r="IXV45" s="425"/>
      <c r="IXW45" s="425"/>
      <c r="IXX45" s="425"/>
      <c r="IXY45" s="425"/>
      <c r="IXZ45" s="425"/>
      <c r="IYA45" s="425"/>
      <c r="IYB45" s="425"/>
      <c r="IYC45" s="425"/>
      <c r="IYD45" s="425"/>
      <c r="IYE45" s="425"/>
      <c r="IYF45" s="425"/>
      <c r="IYG45" s="425"/>
      <c r="IYH45" s="425"/>
      <c r="IYI45" s="425"/>
      <c r="IYJ45" s="425"/>
      <c r="IYK45" s="425"/>
      <c r="IYL45" s="425"/>
      <c r="IYM45" s="425"/>
      <c r="IYN45" s="425"/>
      <c r="IYO45" s="425"/>
      <c r="IYP45" s="425"/>
      <c r="IYQ45" s="425"/>
      <c r="IYR45" s="425"/>
      <c r="IYS45" s="425"/>
      <c r="IYT45" s="425"/>
      <c r="IYU45" s="425"/>
      <c r="IYV45" s="425"/>
      <c r="IYW45" s="425"/>
      <c r="IYX45" s="425"/>
      <c r="IYY45" s="425"/>
      <c r="IYZ45" s="425"/>
      <c r="IZA45" s="425"/>
      <c r="IZB45" s="425"/>
      <c r="IZC45" s="425"/>
      <c r="IZD45" s="425"/>
      <c r="IZE45" s="425"/>
      <c r="IZF45" s="425"/>
      <c r="IZG45" s="425"/>
      <c r="IZH45" s="425"/>
      <c r="IZI45" s="425"/>
      <c r="IZJ45" s="425"/>
      <c r="IZK45" s="425"/>
      <c r="IZL45" s="425"/>
      <c r="IZM45" s="425"/>
      <c r="IZN45" s="425"/>
      <c r="IZO45" s="425"/>
      <c r="IZP45" s="425"/>
      <c r="IZQ45" s="425"/>
      <c r="IZR45" s="425"/>
      <c r="IZS45" s="425"/>
      <c r="IZT45" s="425"/>
      <c r="IZU45" s="425"/>
      <c r="IZV45" s="425"/>
      <c r="IZW45" s="425"/>
      <c r="IZX45" s="425"/>
      <c r="IZY45" s="425"/>
      <c r="IZZ45" s="425"/>
      <c r="JAA45" s="425"/>
      <c r="JAB45" s="425"/>
      <c r="JAC45" s="425"/>
      <c r="JAD45" s="425"/>
      <c r="JAE45" s="425"/>
      <c r="JAF45" s="425"/>
      <c r="JAG45" s="425"/>
      <c r="JAH45" s="425"/>
      <c r="JAI45" s="425"/>
      <c r="JAJ45" s="425"/>
      <c r="JAK45" s="425"/>
      <c r="JAL45" s="425"/>
      <c r="JAM45" s="425"/>
      <c r="JAN45" s="425"/>
      <c r="JAO45" s="425"/>
      <c r="JAP45" s="425"/>
      <c r="JAQ45" s="425"/>
      <c r="JAR45" s="425"/>
      <c r="JAS45" s="425"/>
      <c r="JAT45" s="425"/>
      <c r="JAU45" s="425"/>
      <c r="JAV45" s="425"/>
      <c r="JAW45" s="425"/>
      <c r="JAX45" s="425"/>
      <c r="JAY45" s="425"/>
      <c r="JAZ45" s="425"/>
      <c r="JBA45" s="425"/>
      <c r="JBB45" s="425"/>
      <c r="JBC45" s="425"/>
      <c r="JBD45" s="425"/>
      <c r="JBE45" s="425"/>
      <c r="JBF45" s="425"/>
      <c r="JBG45" s="425"/>
      <c r="JBH45" s="425"/>
      <c r="JBI45" s="425"/>
      <c r="JBJ45" s="425"/>
      <c r="JBK45" s="425"/>
      <c r="JBL45" s="425"/>
      <c r="JBM45" s="425"/>
      <c r="JBN45" s="425"/>
      <c r="JBO45" s="425"/>
      <c r="JBP45" s="425"/>
      <c r="JBQ45" s="425"/>
      <c r="JBR45" s="425"/>
      <c r="JBS45" s="425"/>
      <c r="JBT45" s="425"/>
      <c r="JBU45" s="425"/>
      <c r="JBV45" s="425"/>
      <c r="JBW45" s="425"/>
      <c r="JBX45" s="425"/>
      <c r="JBY45" s="425"/>
      <c r="JBZ45" s="425"/>
      <c r="JCA45" s="425"/>
      <c r="JCB45" s="425"/>
      <c r="JCC45" s="425"/>
      <c r="JCD45" s="425"/>
      <c r="JCE45" s="425"/>
      <c r="JCF45" s="425"/>
      <c r="JCG45" s="425"/>
      <c r="JCH45" s="425"/>
      <c r="JCI45" s="425"/>
      <c r="JCJ45" s="425"/>
      <c r="JCK45" s="425"/>
      <c r="JCL45" s="425"/>
      <c r="JCM45" s="425"/>
      <c r="JCN45" s="425"/>
      <c r="JCO45" s="425"/>
      <c r="JCP45" s="425"/>
      <c r="JCQ45" s="425"/>
      <c r="JCR45" s="425"/>
      <c r="JCS45" s="425"/>
      <c r="JCT45" s="425"/>
      <c r="JCU45" s="425"/>
      <c r="JCV45" s="425"/>
      <c r="JCW45" s="425"/>
      <c r="JCX45" s="425"/>
      <c r="JCY45" s="425"/>
      <c r="JCZ45" s="425"/>
      <c r="JDA45" s="425"/>
      <c r="JDB45" s="425"/>
      <c r="JDC45" s="425"/>
      <c r="JDD45" s="425"/>
      <c r="JDE45" s="425"/>
      <c r="JDF45" s="425"/>
      <c r="JDG45" s="425"/>
      <c r="JDH45" s="425"/>
      <c r="JDI45" s="425"/>
      <c r="JDJ45" s="425"/>
      <c r="JDK45" s="425"/>
      <c r="JDL45" s="425"/>
      <c r="JDM45" s="425"/>
      <c r="JDN45" s="425"/>
      <c r="JDO45" s="425"/>
      <c r="JDP45" s="425"/>
      <c r="JDQ45" s="425"/>
      <c r="JDR45" s="425"/>
      <c r="JDS45" s="425"/>
      <c r="JDT45" s="425"/>
      <c r="JDU45" s="425"/>
      <c r="JDV45" s="425"/>
      <c r="JDW45" s="425"/>
      <c r="JDX45" s="425"/>
      <c r="JDY45" s="425"/>
      <c r="JDZ45" s="425"/>
      <c r="JEA45" s="425"/>
      <c r="JEB45" s="425"/>
      <c r="JEC45" s="425"/>
      <c r="JED45" s="425"/>
      <c r="JEE45" s="425"/>
      <c r="JEF45" s="425"/>
      <c r="JEG45" s="425"/>
      <c r="JEH45" s="425"/>
      <c r="JEI45" s="425"/>
      <c r="JEJ45" s="425"/>
      <c r="JEK45" s="425"/>
      <c r="JEL45" s="425"/>
      <c r="JEM45" s="425"/>
      <c r="JEN45" s="425"/>
      <c r="JEO45" s="425"/>
      <c r="JEP45" s="425"/>
      <c r="JEQ45" s="425"/>
      <c r="JER45" s="425"/>
      <c r="JES45" s="425"/>
      <c r="JET45" s="425"/>
      <c r="JEV45" s="425"/>
      <c r="JEW45" s="425"/>
      <c r="JEX45" s="425"/>
      <c r="JEY45" s="425"/>
      <c r="JEZ45" s="425"/>
      <c r="JFA45" s="425"/>
      <c r="JFB45" s="425"/>
      <c r="JFC45" s="425"/>
      <c r="JFD45" s="425"/>
      <c r="JFE45" s="425"/>
      <c r="JFF45" s="425"/>
      <c r="JFG45" s="425"/>
      <c r="JFH45" s="425"/>
      <c r="JFI45" s="425"/>
      <c r="JFJ45" s="425"/>
      <c r="JFK45" s="425"/>
      <c r="JFL45" s="425"/>
      <c r="JFM45" s="425"/>
      <c r="JFN45" s="425"/>
      <c r="JFO45" s="425"/>
      <c r="JFP45" s="425"/>
      <c r="JFQ45" s="425"/>
      <c r="JFR45" s="425"/>
      <c r="JFS45" s="425"/>
      <c r="JFT45" s="425"/>
      <c r="JFU45" s="425"/>
      <c r="JFV45" s="425"/>
      <c r="JFW45" s="425"/>
      <c r="JFX45" s="425"/>
      <c r="JFY45" s="425"/>
      <c r="JFZ45" s="425"/>
      <c r="JGA45" s="425"/>
      <c r="JGB45" s="425"/>
      <c r="JGC45" s="425"/>
      <c r="JGD45" s="425"/>
      <c r="JGE45" s="425"/>
      <c r="JGF45" s="425"/>
      <c r="JGG45" s="425"/>
      <c r="JGH45" s="425"/>
      <c r="JGI45" s="425"/>
      <c r="JGJ45" s="425"/>
      <c r="JGK45" s="425"/>
      <c r="JGL45" s="425"/>
      <c r="JGM45" s="425"/>
      <c r="JGN45" s="425"/>
      <c r="JGO45" s="425"/>
      <c r="JGP45" s="425"/>
      <c r="JGQ45" s="425"/>
      <c r="JGR45" s="425"/>
      <c r="JGS45" s="425"/>
      <c r="JGT45" s="425"/>
      <c r="JGU45" s="425"/>
      <c r="JGV45" s="425"/>
      <c r="JGW45" s="425"/>
      <c r="JGX45" s="425"/>
      <c r="JGY45" s="425"/>
      <c r="JGZ45" s="425"/>
      <c r="JHA45" s="425"/>
      <c r="JHB45" s="425"/>
      <c r="JHC45" s="425"/>
      <c r="JHD45" s="425"/>
      <c r="JHE45" s="425"/>
      <c r="JHF45" s="425"/>
      <c r="JHG45" s="425"/>
      <c r="JHH45" s="425"/>
      <c r="JHI45" s="425"/>
      <c r="JHJ45" s="425"/>
      <c r="JHK45" s="425"/>
      <c r="JHL45" s="425"/>
      <c r="JHM45" s="425"/>
      <c r="JHN45" s="425"/>
      <c r="JHO45" s="425"/>
      <c r="JHP45" s="425"/>
      <c r="JHQ45" s="425"/>
      <c r="JHR45" s="425"/>
      <c r="JHS45" s="425"/>
      <c r="JHT45" s="425"/>
      <c r="JHU45" s="425"/>
      <c r="JHV45" s="425"/>
      <c r="JHW45" s="425"/>
      <c r="JHX45" s="425"/>
      <c r="JHY45" s="425"/>
      <c r="JHZ45" s="425"/>
      <c r="JIA45" s="425"/>
      <c r="JIB45" s="425"/>
      <c r="JIC45" s="425"/>
      <c r="JID45" s="425"/>
      <c r="JIE45" s="425"/>
      <c r="JIF45" s="425"/>
      <c r="JIG45" s="425"/>
      <c r="JIH45" s="425"/>
      <c r="JII45" s="425"/>
      <c r="JIJ45" s="425"/>
      <c r="JIK45" s="425"/>
      <c r="JIL45" s="425"/>
      <c r="JIM45" s="425"/>
      <c r="JIN45" s="425"/>
      <c r="JIO45" s="425"/>
      <c r="JIP45" s="425"/>
      <c r="JIQ45" s="425"/>
      <c r="JIR45" s="425"/>
      <c r="JIS45" s="425"/>
      <c r="JIT45" s="425"/>
      <c r="JIU45" s="425"/>
      <c r="JIV45" s="425"/>
      <c r="JIW45" s="425"/>
      <c r="JIX45" s="425"/>
      <c r="JIY45" s="425"/>
      <c r="JIZ45" s="425"/>
      <c r="JJA45" s="425"/>
      <c r="JJB45" s="425"/>
      <c r="JJC45" s="425"/>
      <c r="JJD45" s="425"/>
      <c r="JJE45" s="425"/>
      <c r="JJF45" s="425"/>
      <c r="JJG45" s="425"/>
      <c r="JJH45" s="425"/>
      <c r="JJI45" s="425"/>
      <c r="JJJ45" s="425"/>
      <c r="JJK45" s="425"/>
      <c r="JJL45" s="425"/>
      <c r="JJM45" s="425"/>
      <c r="JJN45" s="425"/>
      <c r="JJO45" s="425"/>
      <c r="JJP45" s="425"/>
      <c r="JJQ45" s="425"/>
      <c r="JJR45" s="425"/>
      <c r="JJS45" s="425"/>
      <c r="JJT45" s="425"/>
      <c r="JJU45" s="425"/>
      <c r="JJV45" s="425"/>
      <c r="JJW45" s="425"/>
      <c r="JJX45" s="425"/>
      <c r="JJY45" s="425"/>
      <c r="JJZ45" s="425"/>
      <c r="JKA45" s="425"/>
      <c r="JKB45" s="425"/>
      <c r="JKC45" s="425"/>
      <c r="JKD45" s="425"/>
      <c r="JKE45" s="425"/>
      <c r="JKF45" s="425"/>
      <c r="JKG45" s="425"/>
      <c r="JKH45" s="425"/>
      <c r="JKI45" s="425"/>
      <c r="JKJ45" s="425"/>
      <c r="JKK45" s="425"/>
      <c r="JKL45" s="425"/>
      <c r="JKM45" s="425"/>
      <c r="JKN45" s="425"/>
      <c r="JKO45" s="425"/>
      <c r="JKP45" s="425"/>
      <c r="JKQ45" s="425"/>
      <c r="JKR45" s="425"/>
      <c r="JKS45" s="425"/>
      <c r="JKT45" s="425"/>
      <c r="JKU45" s="425"/>
      <c r="JKV45" s="425"/>
      <c r="JKW45" s="425"/>
      <c r="JKX45" s="425"/>
      <c r="JKY45" s="425"/>
      <c r="JKZ45" s="425"/>
      <c r="JLA45" s="425"/>
      <c r="JLB45" s="425"/>
      <c r="JLC45" s="425"/>
      <c r="JLD45" s="425"/>
      <c r="JLE45" s="425"/>
      <c r="JLF45" s="425"/>
      <c r="JLG45" s="425"/>
      <c r="JLH45" s="425"/>
      <c r="JLI45" s="425"/>
      <c r="JLJ45" s="425"/>
      <c r="JLK45" s="425"/>
      <c r="JLL45" s="425"/>
      <c r="JLM45" s="425"/>
      <c r="JLN45" s="425"/>
      <c r="JLO45" s="425"/>
      <c r="JLP45" s="425"/>
      <c r="JLQ45" s="425"/>
      <c r="JLR45" s="425"/>
      <c r="JLS45" s="425"/>
      <c r="JLT45" s="425"/>
      <c r="JLU45" s="425"/>
      <c r="JLV45" s="425"/>
      <c r="JLW45" s="425"/>
      <c r="JLX45" s="425"/>
      <c r="JLY45" s="425"/>
      <c r="JLZ45" s="425"/>
      <c r="JMA45" s="425"/>
      <c r="JMB45" s="425"/>
      <c r="JMC45" s="425"/>
      <c r="JMD45" s="425"/>
      <c r="JME45" s="425"/>
      <c r="JMF45" s="425"/>
      <c r="JMG45" s="425"/>
      <c r="JMH45" s="425"/>
      <c r="JMI45" s="425"/>
      <c r="JMJ45" s="425"/>
      <c r="JMK45" s="425"/>
      <c r="JML45" s="425"/>
      <c r="JMM45" s="425"/>
      <c r="JMN45" s="425"/>
      <c r="JMO45" s="425"/>
      <c r="JMP45" s="425"/>
      <c r="JMQ45" s="425"/>
      <c r="JMR45" s="425"/>
      <c r="JMS45" s="425"/>
      <c r="JMT45" s="425"/>
      <c r="JMU45" s="425"/>
      <c r="JMV45" s="425"/>
      <c r="JMW45" s="425"/>
      <c r="JMX45" s="425"/>
      <c r="JMY45" s="425"/>
      <c r="JMZ45" s="425"/>
      <c r="JNA45" s="425"/>
      <c r="JNB45" s="425"/>
      <c r="JNC45" s="425"/>
      <c r="JND45" s="425"/>
      <c r="JNE45" s="425"/>
      <c r="JNF45" s="425"/>
      <c r="JNG45" s="425"/>
      <c r="JNH45" s="425"/>
      <c r="JNI45" s="425"/>
      <c r="JNJ45" s="425"/>
      <c r="JNK45" s="425"/>
      <c r="JNL45" s="425"/>
      <c r="JNM45" s="425"/>
      <c r="JNN45" s="425"/>
      <c r="JNO45" s="425"/>
      <c r="JNP45" s="425"/>
      <c r="JNQ45" s="425"/>
      <c r="JNR45" s="425"/>
      <c r="JNS45" s="425"/>
      <c r="JNT45" s="425"/>
      <c r="JNU45" s="425"/>
      <c r="JNV45" s="425"/>
      <c r="JNW45" s="425"/>
      <c r="JNX45" s="425"/>
      <c r="JNY45" s="425"/>
      <c r="JNZ45" s="425"/>
      <c r="JOA45" s="425"/>
      <c r="JOB45" s="425"/>
      <c r="JOC45" s="425"/>
      <c r="JOD45" s="425"/>
      <c r="JOE45" s="425"/>
      <c r="JOF45" s="425"/>
      <c r="JOG45" s="425"/>
      <c r="JOH45" s="425"/>
      <c r="JOI45" s="425"/>
      <c r="JOJ45" s="425"/>
      <c r="JOK45" s="425"/>
      <c r="JOL45" s="425"/>
      <c r="JOM45" s="425"/>
      <c r="JON45" s="425"/>
      <c r="JOO45" s="425"/>
      <c r="JOP45" s="425"/>
      <c r="JOR45" s="425"/>
      <c r="JOS45" s="425"/>
      <c r="JOT45" s="425"/>
      <c r="JOU45" s="425"/>
      <c r="JOV45" s="425"/>
      <c r="JOW45" s="425"/>
      <c r="JOX45" s="425"/>
      <c r="JOY45" s="425"/>
      <c r="JOZ45" s="425"/>
      <c r="JPA45" s="425"/>
      <c r="JPB45" s="425"/>
      <c r="JPC45" s="425"/>
      <c r="JPD45" s="425"/>
      <c r="JPE45" s="425"/>
      <c r="JPF45" s="425"/>
      <c r="JPG45" s="425"/>
      <c r="JPH45" s="425"/>
      <c r="JPI45" s="425"/>
      <c r="JPJ45" s="425"/>
      <c r="JPK45" s="425"/>
      <c r="JPL45" s="425"/>
      <c r="JPM45" s="425"/>
      <c r="JPN45" s="425"/>
      <c r="JPO45" s="425"/>
      <c r="JPP45" s="425"/>
      <c r="JPQ45" s="425"/>
      <c r="JPR45" s="425"/>
      <c r="JPS45" s="425"/>
      <c r="JPT45" s="425"/>
      <c r="JPU45" s="425"/>
      <c r="JPV45" s="425"/>
      <c r="JPW45" s="425"/>
      <c r="JPX45" s="425"/>
      <c r="JPY45" s="425"/>
      <c r="JPZ45" s="425"/>
      <c r="JQA45" s="425"/>
      <c r="JQB45" s="425"/>
      <c r="JQC45" s="425"/>
      <c r="JQD45" s="425"/>
      <c r="JQE45" s="425"/>
      <c r="JQF45" s="425"/>
      <c r="JQG45" s="425"/>
      <c r="JQH45" s="425"/>
      <c r="JQI45" s="425"/>
      <c r="JQJ45" s="425"/>
      <c r="JQK45" s="425"/>
      <c r="JQL45" s="425"/>
      <c r="JQM45" s="425"/>
      <c r="JQN45" s="425"/>
      <c r="JQO45" s="425"/>
      <c r="JQP45" s="425"/>
      <c r="JQQ45" s="425"/>
      <c r="JQR45" s="425"/>
      <c r="JQS45" s="425"/>
      <c r="JQT45" s="425"/>
      <c r="JQU45" s="425"/>
      <c r="JQV45" s="425"/>
      <c r="JQW45" s="425"/>
      <c r="JQX45" s="425"/>
      <c r="JQY45" s="425"/>
      <c r="JQZ45" s="425"/>
      <c r="JRA45" s="425"/>
      <c r="JRB45" s="425"/>
      <c r="JRC45" s="425"/>
      <c r="JRD45" s="425"/>
      <c r="JRE45" s="425"/>
      <c r="JRF45" s="425"/>
      <c r="JRG45" s="425"/>
      <c r="JRH45" s="425"/>
      <c r="JRI45" s="425"/>
      <c r="JRJ45" s="425"/>
      <c r="JRK45" s="425"/>
      <c r="JRL45" s="425"/>
      <c r="JRM45" s="425"/>
      <c r="JRN45" s="425"/>
      <c r="JRO45" s="425"/>
      <c r="JRP45" s="425"/>
      <c r="JRQ45" s="425"/>
      <c r="JRR45" s="425"/>
      <c r="JRS45" s="425"/>
      <c r="JRT45" s="425"/>
      <c r="JRU45" s="425"/>
      <c r="JRV45" s="425"/>
      <c r="JRW45" s="425"/>
      <c r="JRX45" s="425"/>
      <c r="JRY45" s="425"/>
      <c r="JRZ45" s="425"/>
      <c r="JSA45" s="425"/>
      <c r="JSB45" s="425"/>
      <c r="JSC45" s="425"/>
      <c r="JSD45" s="425"/>
      <c r="JSE45" s="425"/>
      <c r="JSF45" s="425"/>
      <c r="JSG45" s="425"/>
      <c r="JSH45" s="425"/>
      <c r="JSI45" s="425"/>
      <c r="JSJ45" s="425"/>
      <c r="JSK45" s="425"/>
      <c r="JSL45" s="425"/>
      <c r="JSM45" s="425"/>
      <c r="JSN45" s="425"/>
      <c r="JSO45" s="425"/>
      <c r="JSP45" s="425"/>
      <c r="JSQ45" s="425"/>
      <c r="JSR45" s="425"/>
      <c r="JSS45" s="425"/>
      <c r="JST45" s="425"/>
      <c r="JSU45" s="425"/>
      <c r="JSV45" s="425"/>
      <c r="JSW45" s="425"/>
      <c r="JSX45" s="425"/>
      <c r="JSY45" s="425"/>
      <c r="JSZ45" s="425"/>
      <c r="JTA45" s="425"/>
      <c r="JTB45" s="425"/>
      <c r="JTC45" s="425"/>
      <c r="JTD45" s="425"/>
      <c r="JTE45" s="425"/>
      <c r="JTF45" s="425"/>
      <c r="JTG45" s="425"/>
      <c r="JTH45" s="425"/>
      <c r="JTI45" s="425"/>
      <c r="JTJ45" s="425"/>
      <c r="JTK45" s="425"/>
      <c r="JTL45" s="425"/>
      <c r="JTM45" s="425"/>
      <c r="JTN45" s="425"/>
      <c r="JTO45" s="425"/>
      <c r="JTP45" s="425"/>
      <c r="JTQ45" s="425"/>
      <c r="JTR45" s="425"/>
      <c r="JTS45" s="425"/>
      <c r="JTT45" s="425"/>
      <c r="JTU45" s="425"/>
      <c r="JTV45" s="425"/>
      <c r="JTW45" s="425"/>
      <c r="JTX45" s="425"/>
      <c r="JTY45" s="425"/>
      <c r="JTZ45" s="425"/>
      <c r="JUA45" s="425"/>
      <c r="JUB45" s="425"/>
      <c r="JUC45" s="425"/>
      <c r="JUD45" s="425"/>
      <c r="JUE45" s="425"/>
      <c r="JUF45" s="425"/>
      <c r="JUG45" s="425"/>
      <c r="JUH45" s="425"/>
      <c r="JUI45" s="425"/>
      <c r="JUJ45" s="425"/>
      <c r="JUK45" s="425"/>
      <c r="JUL45" s="425"/>
      <c r="JUM45" s="425"/>
      <c r="JUN45" s="425"/>
      <c r="JUO45" s="425"/>
      <c r="JUP45" s="425"/>
      <c r="JUQ45" s="425"/>
      <c r="JUR45" s="425"/>
      <c r="JUS45" s="425"/>
      <c r="JUT45" s="425"/>
      <c r="JUU45" s="425"/>
      <c r="JUV45" s="425"/>
      <c r="JUW45" s="425"/>
      <c r="JUX45" s="425"/>
      <c r="JUY45" s="425"/>
      <c r="JUZ45" s="425"/>
      <c r="JVA45" s="425"/>
      <c r="JVB45" s="425"/>
      <c r="JVC45" s="425"/>
      <c r="JVD45" s="425"/>
      <c r="JVE45" s="425"/>
      <c r="JVF45" s="425"/>
      <c r="JVG45" s="425"/>
      <c r="JVH45" s="425"/>
      <c r="JVI45" s="425"/>
      <c r="JVJ45" s="425"/>
      <c r="JVK45" s="425"/>
      <c r="JVL45" s="425"/>
      <c r="JVM45" s="425"/>
      <c r="JVN45" s="425"/>
      <c r="JVO45" s="425"/>
      <c r="JVP45" s="425"/>
      <c r="JVQ45" s="425"/>
      <c r="JVR45" s="425"/>
      <c r="JVS45" s="425"/>
      <c r="JVT45" s="425"/>
      <c r="JVU45" s="425"/>
      <c r="JVV45" s="425"/>
      <c r="JVW45" s="425"/>
      <c r="JVX45" s="425"/>
      <c r="JVY45" s="425"/>
      <c r="JVZ45" s="425"/>
      <c r="JWA45" s="425"/>
      <c r="JWB45" s="425"/>
      <c r="JWC45" s="425"/>
      <c r="JWD45" s="425"/>
      <c r="JWE45" s="425"/>
      <c r="JWF45" s="425"/>
      <c r="JWG45" s="425"/>
      <c r="JWH45" s="425"/>
      <c r="JWI45" s="425"/>
      <c r="JWJ45" s="425"/>
      <c r="JWK45" s="425"/>
      <c r="JWL45" s="425"/>
      <c r="JWM45" s="425"/>
      <c r="JWN45" s="425"/>
      <c r="JWO45" s="425"/>
      <c r="JWP45" s="425"/>
      <c r="JWQ45" s="425"/>
      <c r="JWR45" s="425"/>
      <c r="JWS45" s="425"/>
      <c r="JWT45" s="425"/>
      <c r="JWU45" s="425"/>
      <c r="JWV45" s="425"/>
      <c r="JWW45" s="425"/>
      <c r="JWX45" s="425"/>
      <c r="JWY45" s="425"/>
      <c r="JWZ45" s="425"/>
      <c r="JXA45" s="425"/>
      <c r="JXB45" s="425"/>
      <c r="JXC45" s="425"/>
      <c r="JXD45" s="425"/>
      <c r="JXE45" s="425"/>
      <c r="JXF45" s="425"/>
      <c r="JXG45" s="425"/>
      <c r="JXH45" s="425"/>
      <c r="JXI45" s="425"/>
      <c r="JXJ45" s="425"/>
      <c r="JXK45" s="425"/>
      <c r="JXL45" s="425"/>
      <c r="JXM45" s="425"/>
      <c r="JXN45" s="425"/>
      <c r="JXO45" s="425"/>
      <c r="JXP45" s="425"/>
      <c r="JXQ45" s="425"/>
      <c r="JXR45" s="425"/>
      <c r="JXS45" s="425"/>
      <c r="JXT45" s="425"/>
      <c r="JXU45" s="425"/>
      <c r="JXV45" s="425"/>
      <c r="JXW45" s="425"/>
      <c r="JXX45" s="425"/>
      <c r="JXY45" s="425"/>
      <c r="JXZ45" s="425"/>
      <c r="JYA45" s="425"/>
      <c r="JYB45" s="425"/>
      <c r="JYC45" s="425"/>
      <c r="JYD45" s="425"/>
      <c r="JYE45" s="425"/>
      <c r="JYF45" s="425"/>
      <c r="JYG45" s="425"/>
      <c r="JYH45" s="425"/>
      <c r="JYI45" s="425"/>
      <c r="JYJ45" s="425"/>
      <c r="JYK45" s="425"/>
      <c r="JYL45" s="425"/>
      <c r="JYN45" s="425"/>
      <c r="JYO45" s="425"/>
      <c r="JYP45" s="425"/>
      <c r="JYQ45" s="425"/>
      <c r="JYR45" s="425"/>
      <c r="JYS45" s="425"/>
      <c r="JYT45" s="425"/>
      <c r="JYU45" s="425"/>
      <c r="JYV45" s="425"/>
      <c r="JYW45" s="425"/>
      <c r="JYX45" s="425"/>
      <c r="JYY45" s="425"/>
      <c r="JYZ45" s="425"/>
      <c r="JZA45" s="425"/>
      <c r="JZB45" s="425"/>
      <c r="JZC45" s="425"/>
      <c r="JZD45" s="425"/>
      <c r="JZE45" s="425"/>
      <c r="JZF45" s="425"/>
      <c r="JZG45" s="425"/>
      <c r="JZH45" s="425"/>
      <c r="JZI45" s="425"/>
      <c r="JZJ45" s="425"/>
      <c r="JZK45" s="425"/>
      <c r="JZL45" s="425"/>
      <c r="JZM45" s="425"/>
      <c r="JZN45" s="425"/>
      <c r="JZO45" s="425"/>
      <c r="JZP45" s="425"/>
      <c r="JZQ45" s="425"/>
      <c r="JZR45" s="425"/>
      <c r="JZS45" s="425"/>
      <c r="JZT45" s="425"/>
      <c r="JZU45" s="425"/>
      <c r="JZV45" s="425"/>
      <c r="JZW45" s="425"/>
      <c r="JZX45" s="425"/>
      <c r="JZY45" s="425"/>
      <c r="JZZ45" s="425"/>
      <c r="KAA45" s="425"/>
      <c r="KAB45" s="425"/>
      <c r="KAC45" s="425"/>
      <c r="KAD45" s="425"/>
      <c r="KAE45" s="425"/>
      <c r="KAF45" s="425"/>
      <c r="KAG45" s="425"/>
      <c r="KAH45" s="425"/>
      <c r="KAI45" s="425"/>
      <c r="KAJ45" s="425"/>
      <c r="KAK45" s="425"/>
      <c r="KAL45" s="425"/>
      <c r="KAM45" s="425"/>
      <c r="KAN45" s="425"/>
      <c r="KAO45" s="425"/>
      <c r="KAP45" s="425"/>
      <c r="KAQ45" s="425"/>
      <c r="KAR45" s="425"/>
      <c r="KAS45" s="425"/>
      <c r="KAT45" s="425"/>
      <c r="KAU45" s="425"/>
      <c r="KAV45" s="425"/>
      <c r="KAW45" s="425"/>
      <c r="KAX45" s="425"/>
      <c r="KAY45" s="425"/>
      <c r="KAZ45" s="425"/>
      <c r="KBA45" s="425"/>
      <c r="KBB45" s="425"/>
      <c r="KBC45" s="425"/>
      <c r="KBD45" s="425"/>
      <c r="KBE45" s="425"/>
      <c r="KBF45" s="425"/>
      <c r="KBG45" s="425"/>
      <c r="KBH45" s="425"/>
      <c r="KBI45" s="425"/>
      <c r="KBJ45" s="425"/>
      <c r="KBK45" s="425"/>
      <c r="KBL45" s="425"/>
      <c r="KBM45" s="425"/>
      <c r="KBN45" s="425"/>
      <c r="KBO45" s="425"/>
      <c r="KBP45" s="425"/>
      <c r="KBQ45" s="425"/>
      <c r="KBR45" s="425"/>
      <c r="KBS45" s="425"/>
      <c r="KBT45" s="425"/>
      <c r="KBU45" s="425"/>
      <c r="KBV45" s="425"/>
      <c r="KBW45" s="425"/>
      <c r="KBX45" s="425"/>
      <c r="KBY45" s="425"/>
      <c r="KBZ45" s="425"/>
      <c r="KCA45" s="425"/>
      <c r="KCB45" s="425"/>
      <c r="KCC45" s="425"/>
      <c r="KCD45" s="425"/>
      <c r="KCE45" s="425"/>
      <c r="KCF45" s="425"/>
      <c r="KCG45" s="425"/>
      <c r="KCH45" s="425"/>
      <c r="KCI45" s="425"/>
      <c r="KCJ45" s="425"/>
      <c r="KCK45" s="425"/>
      <c r="KCL45" s="425"/>
      <c r="KCM45" s="425"/>
      <c r="KCN45" s="425"/>
      <c r="KCO45" s="425"/>
      <c r="KCP45" s="425"/>
      <c r="KCQ45" s="425"/>
      <c r="KCR45" s="425"/>
      <c r="KCS45" s="425"/>
      <c r="KCT45" s="425"/>
      <c r="KCU45" s="425"/>
      <c r="KCV45" s="425"/>
      <c r="KCW45" s="425"/>
      <c r="KCX45" s="425"/>
      <c r="KCY45" s="425"/>
      <c r="KCZ45" s="425"/>
      <c r="KDA45" s="425"/>
      <c r="KDB45" s="425"/>
      <c r="KDC45" s="425"/>
      <c r="KDD45" s="425"/>
      <c r="KDE45" s="425"/>
      <c r="KDF45" s="425"/>
      <c r="KDG45" s="425"/>
      <c r="KDH45" s="425"/>
      <c r="KDI45" s="425"/>
      <c r="KDJ45" s="425"/>
      <c r="KDK45" s="425"/>
      <c r="KDL45" s="425"/>
      <c r="KDM45" s="425"/>
      <c r="KDN45" s="425"/>
      <c r="KDO45" s="425"/>
      <c r="KDP45" s="425"/>
      <c r="KDQ45" s="425"/>
      <c r="KDR45" s="425"/>
      <c r="KDS45" s="425"/>
      <c r="KDT45" s="425"/>
      <c r="KDU45" s="425"/>
      <c r="KDV45" s="425"/>
      <c r="KDW45" s="425"/>
      <c r="KDX45" s="425"/>
      <c r="KDY45" s="425"/>
      <c r="KDZ45" s="425"/>
      <c r="KEA45" s="425"/>
      <c r="KEB45" s="425"/>
      <c r="KEC45" s="425"/>
      <c r="KED45" s="425"/>
      <c r="KEE45" s="425"/>
      <c r="KEF45" s="425"/>
      <c r="KEG45" s="425"/>
      <c r="KEH45" s="425"/>
      <c r="KEI45" s="425"/>
      <c r="KEJ45" s="425"/>
      <c r="KEK45" s="425"/>
      <c r="KEL45" s="425"/>
      <c r="KEM45" s="425"/>
      <c r="KEN45" s="425"/>
      <c r="KEO45" s="425"/>
      <c r="KEP45" s="425"/>
      <c r="KEQ45" s="425"/>
      <c r="KER45" s="425"/>
      <c r="KES45" s="425"/>
      <c r="KET45" s="425"/>
      <c r="KEU45" s="425"/>
      <c r="KEV45" s="425"/>
      <c r="KEW45" s="425"/>
      <c r="KEX45" s="425"/>
      <c r="KEY45" s="425"/>
      <c r="KEZ45" s="425"/>
      <c r="KFA45" s="425"/>
      <c r="KFB45" s="425"/>
      <c r="KFC45" s="425"/>
      <c r="KFD45" s="425"/>
      <c r="KFE45" s="425"/>
      <c r="KFF45" s="425"/>
      <c r="KFG45" s="425"/>
      <c r="KFH45" s="425"/>
      <c r="KFI45" s="425"/>
      <c r="KFJ45" s="425"/>
      <c r="KFK45" s="425"/>
      <c r="KFL45" s="425"/>
      <c r="KFM45" s="425"/>
      <c r="KFN45" s="425"/>
      <c r="KFO45" s="425"/>
      <c r="KFP45" s="425"/>
      <c r="KFQ45" s="425"/>
      <c r="KFR45" s="425"/>
      <c r="KFS45" s="425"/>
      <c r="KFT45" s="425"/>
      <c r="KFU45" s="425"/>
      <c r="KFV45" s="425"/>
      <c r="KFW45" s="425"/>
      <c r="KFX45" s="425"/>
      <c r="KFY45" s="425"/>
      <c r="KFZ45" s="425"/>
      <c r="KGA45" s="425"/>
      <c r="KGB45" s="425"/>
      <c r="KGC45" s="425"/>
      <c r="KGD45" s="425"/>
      <c r="KGE45" s="425"/>
      <c r="KGF45" s="425"/>
      <c r="KGG45" s="425"/>
      <c r="KGH45" s="425"/>
      <c r="KGI45" s="425"/>
      <c r="KGJ45" s="425"/>
      <c r="KGK45" s="425"/>
      <c r="KGL45" s="425"/>
      <c r="KGM45" s="425"/>
      <c r="KGN45" s="425"/>
      <c r="KGO45" s="425"/>
      <c r="KGP45" s="425"/>
      <c r="KGQ45" s="425"/>
      <c r="KGR45" s="425"/>
      <c r="KGS45" s="425"/>
      <c r="KGT45" s="425"/>
      <c r="KGU45" s="425"/>
      <c r="KGV45" s="425"/>
      <c r="KGW45" s="425"/>
      <c r="KGX45" s="425"/>
      <c r="KGY45" s="425"/>
      <c r="KGZ45" s="425"/>
      <c r="KHA45" s="425"/>
      <c r="KHB45" s="425"/>
      <c r="KHC45" s="425"/>
      <c r="KHD45" s="425"/>
      <c r="KHE45" s="425"/>
      <c r="KHF45" s="425"/>
      <c r="KHG45" s="425"/>
      <c r="KHH45" s="425"/>
      <c r="KHI45" s="425"/>
      <c r="KHJ45" s="425"/>
      <c r="KHK45" s="425"/>
      <c r="KHL45" s="425"/>
      <c r="KHM45" s="425"/>
      <c r="KHN45" s="425"/>
      <c r="KHO45" s="425"/>
      <c r="KHP45" s="425"/>
      <c r="KHQ45" s="425"/>
      <c r="KHR45" s="425"/>
      <c r="KHS45" s="425"/>
      <c r="KHT45" s="425"/>
      <c r="KHU45" s="425"/>
      <c r="KHV45" s="425"/>
      <c r="KHW45" s="425"/>
      <c r="KHX45" s="425"/>
      <c r="KHY45" s="425"/>
      <c r="KHZ45" s="425"/>
      <c r="KIA45" s="425"/>
      <c r="KIB45" s="425"/>
      <c r="KIC45" s="425"/>
      <c r="KID45" s="425"/>
      <c r="KIE45" s="425"/>
      <c r="KIF45" s="425"/>
      <c r="KIG45" s="425"/>
      <c r="KIH45" s="425"/>
      <c r="KIJ45" s="425"/>
      <c r="KIK45" s="425"/>
      <c r="KIL45" s="425"/>
      <c r="KIM45" s="425"/>
      <c r="KIN45" s="425"/>
      <c r="KIO45" s="425"/>
      <c r="KIP45" s="425"/>
      <c r="KIQ45" s="425"/>
      <c r="KIR45" s="425"/>
      <c r="KIS45" s="425"/>
      <c r="KIT45" s="425"/>
      <c r="KIU45" s="425"/>
      <c r="KIV45" s="425"/>
      <c r="KIW45" s="425"/>
      <c r="KIX45" s="425"/>
      <c r="KIY45" s="425"/>
      <c r="KIZ45" s="425"/>
      <c r="KJA45" s="425"/>
      <c r="KJB45" s="425"/>
      <c r="KJC45" s="425"/>
      <c r="KJD45" s="425"/>
      <c r="KJE45" s="425"/>
      <c r="KJF45" s="425"/>
      <c r="KJG45" s="425"/>
      <c r="KJH45" s="425"/>
      <c r="KJI45" s="425"/>
      <c r="KJJ45" s="425"/>
      <c r="KJK45" s="425"/>
      <c r="KJL45" s="425"/>
      <c r="KJM45" s="425"/>
      <c r="KJN45" s="425"/>
      <c r="KJO45" s="425"/>
      <c r="KJP45" s="425"/>
      <c r="KJQ45" s="425"/>
      <c r="KJR45" s="425"/>
      <c r="KJS45" s="425"/>
      <c r="KJT45" s="425"/>
      <c r="KJU45" s="425"/>
      <c r="KJV45" s="425"/>
      <c r="KJW45" s="425"/>
      <c r="KJX45" s="425"/>
      <c r="KJY45" s="425"/>
      <c r="KJZ45" s="425"/>
      <c r="KKA45" s="425"/>
      <c r="KKB45" s="425"/>
      <c r="KKC45" s="425"/>
      <c r="KKD45" s="425"/>
      <c r="KKE45" s="425"/>
      <c r="KKF45" s="425"/>
      <c r="KKG45" s="425"/>
      <c r="KKH45" s="425"/>
      <c r="KKI45" s="425"/>
      <c r="KKJ45" s="425"/>
      <c r="KKK45" s="425"/>
      <c r="KKL45" s="425"/>
      <c r="KKM45" s="425"/>
      <c r="KKN45" s="425"/>
      <c r="KKO45" s="425"/>
      <c r="KKP45" s="425"/>
      <c r="KKQ45" s="425"/>
      <c r="KKR45" s="425"/>
      <c r="KKS45" s="425"/>
      <c r="KKT45" s="425"/>
      <c r="KKU45" s="425"/>
      <c r="KKV45" s="425"/>
      <c r="KKW45" s="425"/>
      <c r="KKX45" s="425"/>
      <c r="KKY45" s="425"/>
      <c r="KKZ45" s="425"/>
      <c r="KLA45" s="425"/>
      <c r="KLB45" s="425"/>
      <c r="KLC45" s="425"/>
      <c r="KLD45" s="425"/>
      <c r="KLE45" s="425"/>
      <c r="KLF45" s="425"/>
      <c r="KLG45" s="425"/>
      <c r="KLH45" s="425"/>
      <c r="KLI45" s="425"/>
      <c r="KLJ45" s="425"/>
      <c r="KLK45" s="425"/>
      <c r="KLL45" s="425"/>
      <c r="KLM45" s="425"/>
      <c r="KLN45" s="425"/>
      <c r="KLO45" s="425"/>
      <c r="KLP45" s="425"/>
      <c r="KLQ45" s="425"/>
      <c r="KLR45" s="425"/>
      <c r="KLS45" s="425"/>
      <c r="KLT45" s="425"/>
      <c r="KLU45" s="425"/>
      <c r="KLV45" s="425"/>
      <c r="KLW45" s="425"/>
      <c r="KLX45" s="425"/>
      <c r="KLY45" s="425"/>
      <c r="KLZ45" s="425"/>
      <c r="KMA45" s="425"/>
      <c r="KMB45" s="425"/>
      <c r="KMC45" s="425"/>
      <c r="KMD45" s="425"/>
      <c r="KME45" s="425"/>
      <c r="KMF45" s="425"/>
      <c r="KMG45" s="425"/>
      <c r="KMH45" s="425"/>
      <c r="KMI45" s="425"/>
      <c r="KMJ45" s="425"/>
      <c r="KMK45" s="425"/>
      <c r="KML45" s="425"/>
      <c r="KMM45" s="425"/>
      <c r="KMN45" s="425"/>
      <c r="KMO45" s="425"/>
      <c r="KMP45" s="425"/>
      <c r="KMQ45" s="425"/>
      <c r="KMR45" s="425"/>
      <c r="KMS45" s="425"/>
      <c r="KMT45" s="425"/>
      <c r="KMU45" s="425"/>
      <c r="KMV45" s="425"/>
      <c r="KMW45" s="425"/>
      <c r="KMX45" s="425"/>
      <c r="KMY45" s="425"/>
      <c r="KMZ45" s="425"/>
      <c r="KNA45" s="425"/>
      <c r="KNB45" s="425"/>
      <c r="KNC45" s="425"/>
      <c r="KND45" s="425"/>
      <c r="KNE45" s="425"/>
      <c r="KNF45" s="425"/>
      <c r="KNG45" s="425"/>
      <c r="KNH45" s="425"/>
      <c r="KNI45" s="425"/>
      <c r="KNJ45" s="425"/>
      <c r="KNK45" s="425"/>
      <c r="KNL45" s="425"/>
      <c r="KNM45" s="425"/>
      <c r="KNN45" s="425"/>
      <c r="KNO45" s="425"/>
      <c r="KNP45" s="425"/>
      <c r="KNQ45" s="425"/>
      <c r="KNR45" s="425"/>
      <c r="KNS45" s="425"/>
      <c r="KNT45" s="425"/>
      <c r="KNU45" s="425"/>
      <c r="KNV45" s="425"/>
      <c r="KNW45" s="425"/>
      <c r="KNX45" s="425"/>
      <c r="KNY45" s="425"/>
      <c r="KNZ45" s="425"/>
      <c r="KOA45" s="425"/>
      <c r="KOB45" s="425"/>
      <c r="KOC45" s="425"/>
      <c r="KOD45" s="425"/>
      <c r="KOE45" s="425"/>
      <c r="KOF45" s="425"/>
      <c r="KOG45" s="425"/>
      <c r="KOH45" s="425"/>
      <c r="KOI45" s="425"/>
      <c r="KOJ45" s="425"/>
      <c r="KOK45" s="425"/>
      <c r="KOL45" s="425"/>
      <c r="KOM45" s="425"/>
      <c r="KON45" s="425"/>
      <c r="KOO45" s="425"/>
      <c r="KOP45" s="425"/>
      <c r="KOQ45" s="425"/>
      <c r="KOR45" s="425"/>
      <c r="KOS45" s="425"/>
      <c r="KOT45" s="425"/>
      <c r="KOU45" s="425"/>
      <c r="KOV45" s="425"/>
      <c r="KOW45" s="425"/>
      <c r="KOX45" s="425"/>
      <c r="KOY45" s="425"/>
      <c r="KOZ45" s="425"/>
      <c r="KPA45" s="425"/>
      <c r="KPB45" s="425"/>
      <c r="KPC45" s="425"/>
      <c r="KPD45" s="425"/>
      <c r="KPE45" s="425"/>
      <c r="KPF45" s="425"/>
      <c r="KPG45" s="425"/>
      <c r="KPH45" s="425"/>
      <c r="KPI45" s="425"/>
      <c r="KPJ45" s="425"/>
      <c r="KPK45" s="425"/>
      <c r="KPL45" s="425"/>
      <c r="KPM45" s="425"/>
      <c r="KPN45" s="425"/>
      <c r="KPO45" s="425"/>
      <c r="KPP45" s="425"/>
      <c r="KPQ45" s="425"/>
      <c r="KPR45" s="425"/>
      <c r="KPS45" s="425"/>
      <c r="KPT45" s="425"/>
      <c r="KPU45" s="425"/>
      <c r="KPV45" s="425"/>
      <c r="KPW45" s="425"/>
      <c r="KPX45" s="425"/>
      <c r="KPY45" s="425"/>
      <c r="KPZ45" s="425"/>
      <c r="KQA45" s="425"/>
      <c r="KQB45" s="425"/>
      <c r="KQC45" s="425"/>
      <c r="KQD45" s="425"/>
      <c r="KQE45" s="425"/>
      <c r="KQF45" s="425"/>
      <c r="KQG45" s="425"/>
      <c r="KQH45" s="425"/>
      <c r="KQI45" s="425"/>
      <c r="KQJ45" s="425"/>
      <c r="KQK45" s="425"/>
      <c r="KQL45" s="425"/>
      <c r="KQM45" s="425"/>
      <c r="KQN45" s="425"/>
      <c r="KQO45" s="425"/>
      <c r="KQP45" s="425"/>
      <c r="KQQ45" s="425"/>
      <c r="KQR45" s="425"/>
      <c r="KQS45" s="425"/>
      <c r="KQT45" s="425"/>
      <c r="KQU45" s="425"/>
      <c r="KQV45" s="425"/>
      <c r="KQW45" s="425"/>
      <c r="KQX45" s="425"/>
      <c r="KQY45" s="425"/>
      <c r="KQZ45" s="425"/>
      <c r="KRA45" s="425"/>
      <c r="KRB45" s="425"/>
      <c r="KRC45" s="425"/>
      <c r="KRD45" s="425"/>
      <c r="KRE45" s="425"/>
      <c r="KRF45" s="425"/>
      <c r="KRG45" s="425"/>
      <c r="KRH45" s="425"/>
      <c r="KRI45" s="425"/>
      <c r="KRJ45" s="425"/>
      <c r="KRK45" s="425"/>
      <c r="KRL45" s="425"/>
      <c r="KRM45" s="425"/>
      <c r="KRN45" s="425"/>
      <c r="KRO45" s="425"/>
      <c r="KRP45" s="425"/>
      <c r="KRQ45" s="425"/>
      <c r="KRR45" s="425"/>
      <c r="KRS45" s="425"/>
      <c r="KRT45" s="425"/>
      <c r="KRU45" s="425"/>
      <c r="KRV45" s="425"/>
      <c r="KRW45" s="425"/>
      <c r="KRX45" s="425"/>
      <c r="KRY45" s="425"/>
      <c r="KRZ45" s="425"/>
      <c r="KSA45" s="425"/>
      <c r="KSB45" s="425"/>
      <c r="KSC45" s="425"/>
      <c r="KSD45" s="425"/>
      <c r="KSF45" s="425"/>
      <c r="KSG45" s="425"/>
      <c r="KSH45" s="425"/>
      <c r="KSI45" s="425"/>
      <c r="KSJ45" s="425"/>
      <c r="KSK45" s="425"/>
      <c r="KSL45" s="425"/>
      <c r="KSM45" s="425"/>
      <c r="KSN45" s="425"/>
      <c r="KSO45" s="425"/>
      <c r="KSP45" s="425"/>
      <c r="KSQ45" s="425"/>
      <c r="KSR45" s="425"/>
      <c r="KSS45" s="425"/>
      <c r="KST45" s="425"/>
      <c r="KSU45" s="425"/>
      <c r="KSV45" s="425"/>
      <c r="KSW45" s="425"/>
      <c r="KSX45" s="425"/>
      <c r="KSY45" s="425"/>
      <c r="KSZ45" s="425"/>
      <c r="KTA45" s="425"/>
      <c r="KTB45" s="425"/>
      <c r="KTC45" s="425"/>
      <c r="KTD45" s="425"/>
      <c r="KTE45" s="425"/>
      <c r="KTF45" s="425"/>
      <c r="KTG45" s="425"/>
      <c r="KTH45" s="425"/>
      <c r="KTI45" s="425"/>
      <c r="KTJ45" s="425"/>
      <c r="KTK45" s="425"/>
      <c r="KTL45" s="425"/>
      <c r="KTM45" s="425"/>
      <c r="KTN45" s="425"/>
      <c r="KTO45" s="425"/>
      <c r="KTP45" s="425"/>
      <c r="KTQ45" s="425"/>
      <c r="KTR45" s="425"/>
      <c r="KTS45" s="425"/>
      <c r="KTT45" s="425"/>
      <c r="KTU45" s="425"/>
      <c r="KTV45" s="425"/>
      <c r="KTW45" s="425"/>
      <c r="KTX45" s="425"/>
      <c r="KTY45" s="425"/>
      <c r="KTZ45" s="425"/>
      <c r="KUA45" s="425"/>
      <c r="KUB45" s="425"/>
      <c r="KUC45" s="425"/>
      <c r="KUD45" s="425"/>
      <c r="KUE45" s="425"/>
      <c r="KUF45" s="425"/>
      <c r="KUG45" s="425"/>
      <c r="KUH45" s="425"/>
      <c r="KUI45" s="425"/>
      <c r="KUJ45" s="425"/>
      <c r="KUK45" s="425"/>
      <c r="KUL45" s="425"/>
      <c r="KUM45" s="425"/>
      <c r="KUN45" s="425"/>
      <c r="KUO45" s="425"/>
      <c r="KUP45" s="425"/>
      <c r="KUQ45" s="425"/>
      <c r="KUR45" s="425"/>
      <c r="KUS45" s="425"/>
      <c r="KUT45" s="425"/>
      <c r="KUU45" s="425"/>
      <c r="KUV45" s="425"/>
      <c r="KUW45" s="425"/>
      <c r="KUX45" s="425"/>
      <c r="KUY45" s="425"/>
      <c r="KUZ45" s="425"/>
      <c r="KVA45" s="425"/>
      <c r="KVB45" s="425"/>
      <c r="KVC45" s="425"/>
      <c r="KVD45" s="425"/>
      <c r="KVE45" s="425"/>
      <c r="KVF45" s="425"/>
      <c r="KVG45" s="425"/>
      <c r="KVH45" s="425"/>
      <c r="KVI45" s="425"/>
      <c r="KVJ45" s="425"/>
      <c r="KVK45" s="425"/>
      <c r="KVL45" s="425"/>
      <c r="KVM45" s="425"/>
      <c r="KVN45" s="425"/>
      <c r="KVO45" s="425"/>
      <c r="KVP45" s="425"/>
      <c r="KVQ45" s="425"/>
      <c r="KVR45" s="425"/>
      <c r="KVS45" s="425"/>
      <c r="KVT45" s="425"/>
      <c r="KVU45" s="425"/>
      <c r="KVV45" s="425"/>
      <c r="KVW45" s="425"/>
      <c r="KVX45" s="425"/>
      <c r="KVY45" s="425"/>
      <c r="KVZ45" s="425"/>
      <c r="KWA45" s="425"/>
      <c r="KWB45" s="425"/>
      <c r="KWC45" s="425"/>
      <c r="KWD45" s="425"/>
      <c r="KWE45" s="425"/>
      <c r="KWF45" s="425"/>
      <c r="KWG45" s="425"/>
      <c r="KWH45" s="425"/>
      <c r="KWI45" s="425"/>
      <c r="KWJ45" s="425"/>
      <c r="KWK45" s="425"/>
      <c r="KWL45" s="425"/>
      <c r="KWM45" s="425"/>
      <c r="KWN45" s="425"/>
      <c r="KWO45" s="425"/>
      <c r="KWP45" s="425"/>
      <c r="KWQ45" s="425"/>
      <c r="KWR45" s="425"/>
      <c r="KWS45" s="425"/>
      <c r="KWT45" s="425"/>
      <c r="KWU45" s="425"/>
      <c r="KWV45" s="425"/>
      <c r="KWW45" s="425"/>
      <c r="KWX45" s="425"/>
      <c r="KWY45" s="425"/>
      <c r="KWZ45" s="425"/>
      <c r="KXA45" s="425"/>
      <c r="KXB45" s="425"/>
      <c r="KXC45" s="425"/>
      <c r="KXD45" s="425"/>
      <c r="KXE45" s="425"/>
      <c r="KXF45" s="425"/>
      <c r="KXG45" s="425"/>
      <c r="KXH45" s="425"/>
      <c r="KXI45" s="425"/>
      <c r="KXJ45" s="425"/>
      <c r="KXK45" s="425"/>
      <c r="KXL45" s="425"/>
      <c r="KXM45" s="425"/>
      <c r="KXN45" s="425"/>
      <c r="KXO45" s="425"/>
      <c r="KXP45" s="425"/>
      <c r="KXQ45" s="425"/>
      <c r="KXR45" s="425"/>
      <c r="KXS45" s="425"/>
      <c r="KXT45" s="425"/>
      <c r="KXU45" s="425"/>
      <c r="KXV45" s="425"/>
      <c r="KXW45" s="425"/>
      <c r="KXX45" s="425"/>
      <c r="KXY45" s="425"/>
      <c r="KXZ45" s="425"/>
      <c r="KYA45" s="425"/>
      <c r="KYB45" s="425"/>
      <c r="KYC45" s="425"/>
      <c r="KYD45" s="425"/>
      <c r="KYE45" s="425"/>
      <c r="KYF45" s="425"/>
      <c r="KYG45" s="425"/>
      <c r="KYH45" s="425"/>
      <c r="KYI45" s="425"/>
      <c r="KYJ45" s="425"/>
      <c r="KYK45" s="425"/>
      <c r="KYL45" s="425"/>
      <c r="KYM45" s="425"/>
      <c r="KYN45" s="425"/>
      <c r="KYO45" s="425"/>
      <c r="KYP45" s="425"/>
      <c r="KYQ45" s="425"/>
      <c r="KYR45" s="425"/>
      <c r="KYS45" s="425"/>
      <c r="KYT45" s="425"/>
      <c r="KYU45" s="425"/>
      <c r="KYV45" s="425"/>
      <c r="KYW45" s="425"/>
      <c r="KYX45" s="425"/>
      <c r="KYY45" s="425"/>
      <c r="KYZ45" s="425"/>
      <c r="KZA45" s="425"/>
      <c r="KZB45" s="425"/>
      <c r="KZC45" s="425"/>
      <c r="KZD45" s="425"/>
      <c r="KZE45" s="425"/>
      <c r="KZF45" s="425"/>
      <c r="KZG45" s="425"/>
      <c r="KZH45" s="425"/>
      <c r="KZI45" s="425"/>
      <c r="KZJ45" s="425"/>
      <c r="KZK45" s="425"/>
      <c r="KZL45" s="425"/>
      <c r="KZM45" s="425"/>
      <c r="KZN45" s="425"/>
      <c r="KZO45" s="425"/>
      <c r="KZP45" s="425"/>
      <c r="KZQ45" s="425"/>
      <c r="KZR45" s="425"/>
      <c r="KZS45" s="425"/>
      <c r="KZT45" s="425"/>
      <c r="KZU45" s="425"/>
      <c r="KZV45" s="425"/>
      <c r="KZW45" s="425"/>
      <c r="KZX45" s="425"/>
      <c r="KZY45" s="425"/>
      <c r="KZZ45" s="425"/>
      <c r="LAA45" s="425"/>
      <c r="LAB45" s="425"/>
      <c r="LAC45" s="425"/>
      <c r="LAD45" s="425"/>
      <c r="LAE45" s="425"/>
      <c r="LAF45" s="425"/>
      <c r="LAG45" s="425"/>
      <c r="LAH45" s="425"/>
      <c r="LAI45" s="425"/>
      <c r="LAJ45" s="425"/>
      <c r="LAK45" s="425"/>
      <c r="LAL45" s="425"/>
      <c r="LAM45" s="425"/>
      <c r="LAN45" s="425"/>
      <c r="LAO45" s="425"/>
      <c r="LAP45" s="425"/>
      <c r="LAQ45" s="425"/>
      <c r="LAR45" s="425"/>
      <c r="LAS45" s="425"/>
      <c r="LAT45" s="425"/>
      <c r="LAU45" s="425"/>
      <c r="LAV45" s="425"/>
      <c r="LAW45" s="425"/>
      <c r="LAX45" s="425"/>
      <c r="LAY45" s="425"/>
      <c r="LAZ45" s="425"/>
      <c r="LBA45" s="425"/>
      <c r="LBB45" s="425"/>
      <c r="LBC45" s="425"/>
      <c r="LBD45" s="425"/>
      <c r="LBE45" s="425"/>
      <c r="LBF45" s="425"/>
      <c r="LBG45" s="425"/>
      <c r="LBH45" s="425"/>
      <c r="LBI45" s="425"/>
      <c r="LBJ45" s="425"/>
      <c r="LBK45" s="425"/>
      <c r="LBL45" s="425"/>
      <c r="LBM45" s="425"/>
      <c r="LBN45" s="425"/>
      <c r="LBO45" s="425"/>
      <c r="LBP45" s="425"/>
      <c r="LBQ45" s="425"/>
      <c r="LBR45" s="425"/>
      <c r="LBS45" s="425"/>
      <c r="LBT45" s="425"/>
      <c r="LBU45" s="425"/>
      <c r="LBV45" s="425"/>
      <c r="LBW45" s="425"/>
      <c r="LBX45" s="425"/>
      <c r="LBY45" s="425"/>
      <c r="LBZ45" s="425"/>
      <c r="LCB45" s="425"/>
      <c r="LCC45" s="425"/>
      <c r="LCD45" s="425"/>
      <c r="LCE45" s="425"/>
      <c r="LCF45" s="425"/>
      <c r="LCG45" s="425"/>
      <c r="LCH45" s="425"/>
      <c r="LCI45" s="425"/>
      <c r="LCJ45" s="425"/>
      <c r="LCK45" s="425"/>
      <c r="LCL45" s="425"/>
      <c r="LCM45" s="425"/>
      <c r="LCN45" s="425"/>
      <c r="LCO45" s="425"/>
      <c r="LCP45" s="425"/>
      <c r="LCQ45" s="425"/>
      <c r="LCR45" s="425"/>
      <c r="LCS45" s="425"/>
      <c r="LCT45" s="425"/>
      <c r="LCU45" s="425"/>
      <c r="LCV45" s="425"/>
      <c r="LCW45" s="425"/>
      <c r="LCX45" s="425"/>
      <c r="LCY45" s="425"/>
      <c r="LCZ45" s="425"/>
      <c r="LDA45" s="425"/>
      <c r="LDB45" s="425"/>
      <c r="LDC45" s="425"/>
      <c r="LDD45" s="425"/>
      <c r="LDE45" s="425"/>
      <c r="LDF45" s="425"/>
      <c r="LDG45" s="425"/>
      <c r="LDH45" s="425"/>
      <c r="LDI45" s="425"/>
      <c r="LDJ45" s="425"/>
      <c r="LDK45" s="425"/>
      <c r="LDL45" s="425"/>
      <c r="LDM45" s="425"/>
      <c r="LDN45" s="425"/>
      <c r="LDO45" s="425"/>
      <c r="LDP45" s="425"/>
      <c r="LDQ45" s="425"/>
      <c r="LDR45" s="425"/>
      <c r="LDS45" s="425"/>
      <c r="LDT45" s="425"/>
      <c r="LDU45" s="425"/>
      <c r="LDV45" s="425"/>
      <c r="LDW45" s="425"/>
      <c r="LDX45" s="425"/>
      <c r="LDY45" s="425"/>
      <c r="LDZ45" s="425"/>
      <c r="LEA45" s="425"/>
      <c r="LEB45" s="425"/>
      <c r="LEC45" s="425"/>
      <c r="LED45" s="425"/>
      <c r="LEE45" s="425"/>
      <c r="LEF45" s="425"/>
      <c r="LEG45" s="425"/>
      <c r="LEH45" s="425"/>
      <c r="LEI45" s="425"/>
      <c r="LEJ45" s="425"/>
      <c r="LEK45" s="425"/>
      <c r="LEL45" s="425"/>
      <c r="LEM45" s="425"/>
      <c r="LEN45" s="425"/>
      <c r="LEO45" s="425"/>
      <c r="LEP45" s="425"/>
      <c r="LEQ45" s="425"/>
      <c r="LER45" s="425"/>
      <c r="LES45" s="425"/>
      <c r="LET45" s="425"/>
      <c r="LEU45" s="425"/>
      <c r="LEV45" s="425"/>
      <c r="LEW45" s="425"/>
      <c r="LEX45" s="425"/>
      <c r="LEY45" s="425"/>
      <c r="LEZ45" s="425"/>
      <c r="LFA45" s="425"/>
      <c r="LFB45" s="425"/>
      <c r="LFC45" s="425"/>
      <c r="LFD45" s="425"/>
      <c r="LFE45" s="425"/>
      <c r="LFF45" s="425"/>
      <c r="LFG45" s="425"/>
      <c r="LFH45" s="425"/>
      <c r="LFI45" s="425"/>
      <c r="LFJ45" s="425"/>
      <c r="LFK45" s="425"/>
      <c r="LFL45" s="425"/>
      <c r="LFM45" s="425"/>
      <c r="LFN45" s="425"/>
      <c r="LFO45" s="425"/>
      <c r="LFP45" s="425"/>
      <c r="LFQ45" s="425"/>
      <c r="LFR45" s="425"/>
      <c r="LFS45" s="425"/>
      <c r="LFT45" s="425"/>
      <c r="LFU45" s="425"/>
      <c r="LFV45" s="425"/>
      <c r="LFW45" s="425"/>
      <c r="LFX45" s="425"/>
      <c r="LFY45" s="425"/>
      <c r="LFZ45" s="425"/>
      <c r="LGA45" s="425"/>
      <c r="LGB45" s="425"/>
      <c r="LGC45" s="425"/>
      <c r="LGD45" s="425"/>
      <c r="LGE45" s="425"/>
      <c r="LGF45" s="425"/>
      <c r="LGG45" s="425"/>
      <c r="LGH45" s="425"/>
      <c r="LGI45" s="425"/>
      <c r="LGJ45" s="425"/>
      <c r="LGK45" s="425"/>
      <c r="LGL45" s="425"/>
      <c r="LGM45" s="425"/>
      <c r="LGN45" s="425"/>
      <c r="LGO45" s="425"/>
      <c r="LGP45" s="425"/>
      <c r="LGQ45" s="425"/>
      <c r="LGR45" s="425"/>
      <c r="LGS45" s="425"/>
      <c r="LGT45" s="425"/>
      <c r="LGU45" s="425"/>
      <c r="LGV45" s="425"/>
      <c r="LGW45" s="425"/>
      <c r="LGX45" s="425"/>
      <c r="LGY45" s="425"/>
      <c r="LGZ45" s="425"/>
      <c r="LHA45" s="425"/>
      <c r="LHB45" s="425"/>
      <c r="LHC45" s="425"/>
      <c r="LHD45" s="425"/>
      <c r="LHE45" s="425"/>
      <c r="LHF45" s="425"/>
      <c r="LHG45" s="425"/>
      <c r="LHH45" s="425"/>
      <c r="LHI45" s="425"/>
      <c r="LHJ45" s="425"/>
      <c r="LHK45" s="425"/>
      <c r="LHL45" s="425"/>
      <c r="LHM45" s="425"/>
      <c r="LHN45" s="425"/>
      <c r="LHO45" s="425"/>
      <c r="LHP45" s="425"/>
      <c r="LHQ45" s="425"/>
      <c r="LHR45" s="425"/>
      <c r="LHS45" s="425"/>
      <c r="LHT45" s="425"/>
      <c r="LHU45" s="425"/>
      <c r="LHV45" s="425"/>
      <c r="LHW45" s="425"/>
      <c r="LHX45" s="425"/>
      <c r="LHY45" s="425"/>
      <c r="LHZ45" s="425"/>
      <c r="LIA45" s="425"/>
      <c r="LIB45" s="425"/>
      <c r="LIC45" s="425"/>
      <c r="LID45" s="425"/>
      <c r="LIE45" s="425"/>
      <c r="LIF45" s="425"/>
      <c r="LIG45" s="425"/>
      <c r="LIH45" s="425"/>
      <c r="LII45" s="425"/>
      <c r="LIJ45" s="425"/>
      <c r="LIK45" s="425"/>
      <c r="LIL45" s="425"/>
      <c r="LIM45" s="425"/>
      <c r="LIN45" s="425"/>
      <c r="LIO45" s="425"/>
      <c r="LIP45" s="425"/>
      <c r="LIQ45" s="425"/>
      <c r="LIR45" s="425"/>
      <c r="LIS45" s="425"/>
      <c r="LIT45" s="425"/>
      <c r="LIU45" s="425"/>
      <c r="LIV45" s="425"/>
      <c r="LIW45" s="425"/>
      <c r="LIX45" s="425"/>
      <c r="LIY45" s="425"/>
      <c r="LIZ45" s="425"/>
      <c r="LJA45" s="425"/>
      <c r="LJB45" s="425"/>
      <c r="LJC45" s="425"/>
      <c r="LJD45" s="425"/>
      <c r="LJE45" s="425"/>
      <c r="LJF45" s="425"/>
      <c r="LJG45" s="425"/>
      <c r="LJH45" s="425"/>
      <c r="LJI45" s="425"/>
      <c r="LJJ45" s="425"/>
      <c r="LJK45" s="425"/>
      <c r="LJL45" s="425"/>
      <c r="LJM45" s="425"/>
      <c r="LJN45" s="425"/>
      <c r="LJO45" s="425"/>
      <c r="LJP45" s="425"/>
      <c r="LJQ45" s="425"/>
      <c r="LJR45" s="425"/>
      <c r="LJS45" s="425"/>
      <c r="LJT45" s="425"/>
      <c r="LJU45" s="425"/>
      <c r="LJV45" s="425"/>
      <c r="LJW45" s="425"/>
      <c r="LJX45" s="425"/>
      <c r="LJY45" s="425"/>
      <c r="LJZ45" s="425"/>
      <c r="LKA45" s="425"/>
      <c r="LKB45" s="425"/>
      <c r="LKC45" s="425"/>
      <c r="LKD45" s="425"/>
      <c r="LKE45" s="425"/>
      <c r="LKF45" s="425"/>
      <c r="LKG45" s="425"/>
      <c r="LKH45" s="425"/>
      <c r="LKI45" s="425"/>
      <c r="LKJ45" s="425"/>
      <c r="LKK45" s="425"/>
      <c r="LKL45" s="425"/>
      <c r="LKM45" s="425"/>
      <c r="LKN45" s="425"/>
      <c r="LKO45" s="425"/>
      <c r="LKP45" s="425"/>
      <c r="LKQ45" s="425"/>
      <c r="LKR45" s="425"/>
      <c r="LKS45" s="425"/>
      <c r="LKT45" s="425"/>
      <c r="LKU45" s="425"/>
      <c r="LKV45" s="425"/>
      <c r="LKW45" s="425"/>
      <c r="LKX45" s="425"/>
      <c r="LKY45" s="425"/>
      <c r="LKZ45" s="425"/>
      <c r="LLA45" s="425"/>
      <c r="LLB45" s="425"/>
      <c r="LLC45" s="425"/>
      <c r="LLD45" s="425"/>
      <c r="LLE45" s="425"/>
      <c r="LLF45" s="425"/>
      <c r="LLG45" s="425"/>
      <c r="LLH45" s="425"/>
      <c r="LLI45" s="425"/>
      <c r="LLJ45" s="425"/>
      <c r="LLK45" s="425"/>
      <c r="LLL45" s="425"/>
      <c r="LLM45" s="425"/>
      <c r="LLN45" s="425"/>
      <c r="LLO45" s="425"/>
      <c r="LLP45" s="425"/>
      <c r="LLQ45" s="425"/>
      <c r="LLR45" s="425"/>
      <c r="LLS45" s="425"/>
      <c r="LLT45" s="425"/>
      <c r="LLU45" s="425"/>
      <c r="LLV45" s="425"/>
      <c r="LLX45" s="425"/>
      <c r="LLY45" s="425"/>
      <c r="LLZ45" s="425"/>
      <c r="LMA45" s="425"/>
      <c r="LMB45" s="425"/>
      <c r="LMC45" s="425"/>
      <c r="LMD45" s="425"/>
      <c r="LME45" s="425"/>
      <c r="LMF45" s="425"/>
      <c r="LMG45" s="425"/>
      <c r="LMH45" s="425"/>
      <c r="LMI45" s="425"/>
      <c r="LMJ45" s="425"/>
      <c r="LMK45" s="425"/>
      <c r="LML45" s="425"/>
      <c r="LMM45" s="425"/>
      <c r="LMN45" s="425"/>
      <c r="LMO45" s="425"/>
      <c r="LMP45" s="425"/>
      <c r="LMQ45" s="425"/>
      <c r="LMR45" s="425"/>
      <c r="LMS45" s="425"/>
      <c r="LMT45" s="425"/>
      <c r="LMU45" s="425"/>
      <c r="LMV45" s="425"/>
      <c r="LMW45" s="425"/>
      <c r="LMX45" s="425"/>
      <c r="LMY45" s="425"/>
      <c r="LMZ45" s="425"/>
      <c r="LNA45" s="425"/>
      <c r="LNB45" s="425"/>
      <c r="LNC45" s="425"/>
      <c r="LND45" s="425"/>
      <c r="LNE45" s="425"/>
      <c r="LNF45" s="425"/>
      <c r="LNG45" s="425"/>
      <c r="LNH45" s="425"/>
      <c r="LNI45" s="425"/>
      <c r="LNJ45" s="425"/>
      <c r="LNK45" s="425"/>
      <c r="LNL45" s="425"/>
      <c r="LNM45" s="425"/>
      <c r="LNN45" s="425"/>
      <c r="LNO45" s="425"/>
      <c r="LNP45" s="425"/>
      <c r="LNQ45" s="425"/>
      <c r="LNR45" s="425"/>
      <c r="LNS45" s="425"/>
      <c r="LNT45" s="425"/>
      <c r="LNU45" s="425"/>
      <c r="LNV45" s="425"/>
      <c r="LNW45" s="425"/>
      <c r="LNX45" s="425"/>
      <c r="LNY45" s="425"/>
      <c r="LNZ45" s="425"/>
      <c r="LOA45" s="425"/>
      <c r="LOB45" s="425"/>
      <c r="LOC45" s="425"/>
      <c r="LOD45" s="425"/>
      <c r="LOE45" s="425"/>
      <c r="LOF45" s="425"/>
      <c r="LOG45" s="425"/>
      <c r="LOH45" s="425"/>
      <c r="LOI45" s="425"/>
      <c r="LOJ45" s="425"/>
      <c r="LOK45" s="425"/>
      <c r="LOL45" s="425"/>
      <c r="LOM45" s="425"/>
      <c r="LON45" s="425"/>
      <c r="LOO45" s="425"/>
      <c r="LOP45" s="425"/>
      <c r="LOQ45" s="425"/>
      <c r="LOR45" s="425"/>
      <c r="LOS45" s="425"/>
      <c r="LOT45" s="425"/>
      <c r="LOU45" s="425"/>
      <c r="LOV45" s="425"/>
      <c r="LOW45" s="425"/>
      <c r="LOX45" s="425"/>
      <c r="LOY45" s="425"/>
      <c r="LOZ45" s="425"/>
      <c r="LPA45" s="425"/>
      <c r="LPB45" s="425"/>
      <c r="LPC45" s="425"/>
      <c r="LPD45" s="425"/>
      <c r="LPE45" s="425"/>
      <c r="LPF45" s="425"/>
      <c r="LPG45" s="425"/>
      <c r="LPH45" s="425"/>
      <c r="LPI45" s="425"/>
      <c r="LPJ45" s="425"/>
      <c r="LPK45" s="425"/>
      <c r="LPL45" s="425"/>
      <c r="LPM45" s="425"/>
      <c r="LPN45" s="425"/>
      <c r="LPO45" s="425"/>
      <c r="LPP45" s="425"/>
      <c r="LPQ45" s="425"/>
      <c r="LPR45" s="425"/>
      <c r="LPS45" s="425"/>
      <c r="LPT45" s="425"/>
      <c r="LPU45" s="425"/>
      <c r="LPV45" s="425"/>
      <c r="LPW45" s="425"/>
      <c r="LPX45" s="425"/>
      <c r="LPY45" s="425"/>
      <c r="LPZ45" s="425"/>
      <c r="LQA45" s="425"/>
      <c r="LQB45" s="425"/>
      <c r="LQC45" s="425"/>
      <c r="LQD45" s="425"/>
      <c r="LQE45" s="425"/>
      <c r="LQF45" s="425"/>
      <c r="LQG45" s="425"/>
      <c r="LQH45" s="425"/>
      <c r="LQI45" s="425"/>
      <c r="LQJ45" s="425"/>
      <c r="LQK45" s="425"/>
      <c r="LQL45" s="425"/>
      <c r="LQM45" s="425"/>
      <c r="LQN45" s="425"/>
      <c r="LQO45" s="425"/>
      <c r="LQP45" s="425"/>
      <c r="LQQ45" s="425"/>
      <c r="LQR45" s="425"/>
      <c r="LQS45" s="425"/>
      <c r="LQT45" s="425"/>
      <c r="LQU45" s="425"/>
      <c r="LQV45" s="425"/>
      <c r="LQW45" s="425"/>
      <c r="LQX45" s="425"/>
      <c r="LQY45" s="425"/>
      <c r="LQZ45" s="425"/>
      <c r="LRA45" s="425"/>
      <c r="LRB45" s="425"/>
      <c r="LRC45" s="425"/>
      <c r="LRD45" s="425"/>
      <c r="LRE45" s="425"/>
      <c r="LRF45" s="425"/>
      <c r="LRG45" s="425"/>
      <c r="LRH45" s="425"/>
      <c r="LRI45" s="425"/>
      <c r="LRJ45" s="425"/>
      <c r="LRK45" s="425"/>
      <c r="LRL45" s="425"/>
      <c r="LRM45" s="425"/>
      <c r="LRN45" s="425"/>
      <c r="LRO45" s="425"/>
      <c r="LRP45" s="425"/>
      <c r="LRQ45" s="425"/>
      <c r="LRR45" s="425"/>
      <c r="LRS45" s="425"/>
      <c r="LRT45" s="425"/>
      <c r="LRU45" s="425"/>
      <c r="LRV45" s="425"/>
      <c r="LRW45" s="425"/>
      <c r="LRX45" s="425"/>
      <c r="LRY45" s="425"/>
      <c r="LRZ45" s="425"/>
      <c r="LSA45" s="425"/>
      <c r="LSB45" s="425"/>
      <c r="LSC45" s="425"/>
      <c r="LSD45" s="425"/>
      <c r="LSE45" s="425"/>
      <c r="LSF45" s="425"/>
      <c r="LSG45" s="425"/>
      <c r="LSH45" s="425"/>
      <c r="LSI45" s="425"/>
      <c r="LSJ45" s="425"/>
      <c r="LSK45" s="425"/>
      <c r="LSL45" s="425"/>
      <c r="LSM45" s="425"/>
      <c r="LSN45" s="425"/>
      <c r="LSO45" s="425"/>
      <c r="LSP45" s="425"/>
      <c r="LSQ45" s="425"/>
      <c r="LSR45" s="425"/>
      <c r="LSS45" s="425"/>
      <c r="LST45" s="425"/>
      <c r="LSU45" s="425"/>
      <c r="LSV45" s="425"/>
      <c r="LSW45" s="425"/>
      <c r="LSX45" s="425"/>
      <c r="LSY45" s="425"/>
      <c r="LSZ45" s="425"/>
      <c r="LTA45" s="425"/>
      <c r="LTB45" s="425"/>
      <c r="LTC45" s="425"/>
      <c r="LTD45" s="425"/>
      <c r="LTE45" s="425"/>
      <c r="LTF45" s="425"/>
      <c r="LTG45" s="425"/>
      <c r="LTH45" s="425"/>
      <c r="LTI45" s="425"/>
      <c r="LTJ45" s="425"/>
      <c r="LTK45" s="425"/>
      <c r="LTL45" s="425"/>
      <c r="LTM45" s="425"/>
      <c r="LTN45" s="425"/>
      <c r="LTO45" s="425"/>
      <c r="LTP45" s="425"/>
      <c r="LTQ45" s="425"/>
      <c r="LTR45" s="425"/>
      <c r="LTS45" s="425"/>
      <c r="LTT45" s="425"/>
      <c r="LTU45" s="425"/>
      <c r="LTV45" s="425"/>
      <c r="LTW45" s="425"/>
      <c r="LTX45" s="425"/>
      <c r="LTY45" s="425"/>
      <c r="LTZ45" s="425"/>
      <c r="LUA45" s="425"/>
      <c r="LUB45" s="425"/>
      <c r="LUC45" s="425"/>
      <c r="LUD45" s="425"/>
      <c r="LUE45" s="425"/>
      <c r="LUF45" s="425"/>
      <c r="LUG45" s="425"/>
      <c r="LUH45" s="425"/>
      <c r="LUI45" s="425"/>
      <c r="LUJ45" s="425"/>
      <c r="LUK45" s="425"/>
      <c r="LUL45" s="425"/>
      <c r="LUM45" s="425"/>
      <c r="LUN45" s="425"/>
      <c r="LUO45" s="425"/>
      <c r="LUP45" s="425"/>
      <c r="LUQ45" s="425"/>
      <c r="LUR45" s="425"/>
      <c r="LUS45" s="425"/>
      <c r="LUT45" s="425"/>
      <c r="LUU45" s="425"/>
      <c r="LUV45" s="425"/>
      <c r="LUW45" s="425"/>
      <c r="LUX45" s="425"/>
      <c r="LUY45" s="425"/>
      <c r="LUZ45" s="425"/>
      <c r="LVA45" s="425"/>
      <c r="LVB45" s="425"/>
      <c r="LVC45" s="425"/>
      <c r="LVD45" s="425"/>
      <c r="LVE45" s="425"/>
      <c r="LVF45" s="425"/>
      <c r="LVG45" s="425"/>
      <c r="LVH45" s="425"/>
      <c r="LVI45" s="425"/>
      <c r="LVJ45" s="425"/>
      <c r="LVK45" s="425"/>
      <c r="LVL45" s="425"/>
      <c r="LVM45" s="425"/>
      <c r="LVN45" s="425"/>
      <c r="LVO45" s="425"/>
      <c r="LVP45" s="425"/>
      <c r="LVQ45" s="425"/>
      <c r="LVR45" s="425"/>
      <c r="LVT45" s="425"/>
      <c r="LVU45" s="425"/>
      <c r="LVV45" s="425"/>
      <c r="LVW45" s="425"/>
      <c r="LVX45" s="425"/>
      <c r="LVY45" s="425"/>
      <c r="LVZ45" s="425"/>
      <c r="LWA45" s="425"/>
      <c r="LWB45" s="425"/>
      <c r="LWC45" s="425"/>
      <c r="LWD45" s="425"/>
      <c r="LWE45" s="425"/>
      <c r="LWF45" s="425"/>
      <c r="LWG45" s="425"/>
      <c r="LWH45" s="425"/>
      <c r="LWI45" s="425"/>
      <c r="LWJ45" s="425"/>
      <c r="LWK45" s="425"/>
      <c r="LWL45" s="425"/>
      <c r="LWM45" s="425"/>
      <c r="LWN45" s="425"/>
      <c r="LWO45" s="425"/>
      <c r="LWP45" s="425"/>
      <c r="LWQ45" s="425"/>
      <c r="LWR45" s="425"/>
      <c r="LWS45" s="425"/>
      <c r="LWT45" s="425"/>
      <c r="LWU45" s="425"/>
      <c r="LWV45" s="425"/>
      <c r="LWW45" s="425"/>
      <c r="LWX45" s="425"/>
      <c r="LWY45" s="425"/>
      <c r="LWZ45" s="425"/>
      <c r="LXA45" s="425"/>
      <c r="LXB45" s="425"/>
      <c r="LXC45" s="425"/>
      <c r="LXD45" s="425"/>
      <c r="LXE45" s="425"/>
      <c r="LXF45" s="425"/>
      <c r="LXG45" s="425"/>
      <c r="LXH45" s="425"/>
      <c r="LXI45" s="425"/>
      <c r="LXJ45" s="425"/>
      <c r="LXK45" s="425"/>
      <c r="LXL45" s="425"/>
      <c r="LXM45" s="425"/>
      <c r="LXN45" s="425"/>
      <c r="LXO45" s="425"/>
      <c r="LXP45" s="425"/>
      <c r="LXQ45" s="425"/>
      <c r="LXR45" s="425"/>
      <c r="LXS45" s="425"/>
      <c r="LXT45" s="425"/>
      <c r="LXU45" s="425"/>
      <c r="LXV45" s="425"/>
      <c r="LXW45" s="425"/>
      <c r="LXX45" s="425"/>
      <c r="LXY45" s="425"/>
      <c r="LXZ45" s="425"/>
      <c r="LYA45" s="425"/>
      <c r="LYB45" s="425"/>
      <c r="LYC45" s="425"/>
      <c r="LYD45" s="425"/>
      <c r="LYE45" s="425"/>
      <c r="LYF45" s="425"/>
      <c r="LYG45" s="425"/>
      <c r="LYH45" s="425"/>
      <c r="LYI45" s="425"/>
      <c r="LYJ45" s="425"/>
      <c r="LYK45" s="425"/>
      <c r="LYL45" s="425"/>
      <c r="LYM45" s="425"/>
      <c r="LYN45" s="425"/>
      <c r="LYO45" s="425"/>
      <c r="LYP45" s="425"/>
      <c r="LYQ45" s="425"/>
      <c r="LYR45" s="425"/>
      <c r="LYS45" s="425"/>
      <c r="LYT45" s="425"/>
      <c r="LYU45" s="425"/>
      <c r="LYV45" s="425"/>
      <c r="LYW45" s="425"/>
      <c r="LYX45" s="425"/>
      <c r="LYY45" s="425"/>
      <c r="LYZ45" s="425"/>
      <c r="LZA45" s="425"/>
      <c r="LZB45" s="425"/>
      <c r="LZC45" s="425"/>
      <c r="LZD45" s="425"/>
      <c r="LZE45" s="425"/>
      <c r="LZF45" s="425"/>
      <c r="LZG45" s="425"/>
      <c r="LZH45" s="425"/>
      <c r="LZI45" s="425"/>
      <c r="LZJ45" s="425"/>
      <c r="LZK45" s="425"/>
      <c r="LZL45" s="425"/>
      <c r="LZM45" s="425"/>
      <c r="LZN45" s="425"/>
      <c r="LZO45" s="425"/>
      <c r="LZP45" s="425"/>
      <c r="LZQ45" s="425"/>
      <c r="LZR45" s="425"/>
      <c r="LZS45" s="425"/>
      <c r="LZT45" s="425"/>
      <c r="LZU45" s="425"/>
      <c r="LZV45" s="425"/>
      <c r="LZW45" s="425"/>
      <c r="LZX45" s="425"/>
      <c r="LZY45" s="425"/>
      <c r="LZZ45" s="425"/>
      <c r="MAA45" s="425"/>
      <c r="MAB45" s="425"/>
      <c r="MAC45" s="425"/>
      <c r="MAD45" s="425"/>
      <c r="MAE45" s="425"/>
      <c r="MAF45" s="425"/>
      <c r="MAG45" s="425"/>
      <c r="MAH45" s="425"/>
      <c r="MAI45" s="425"/>
      <c r="MAJ45" s="425"/>
      <c r="MAK45" s="425"/>
      <c r="MAL45" s="425"/>
      <c r="MAM45" s="425"/>
      <c r="MAN45" s="425"/>
      <c r="MAO45" s="425"/>
      <c r="MAP45" s="425"/>
      <c r="MAQ45" s="425"/>
      <c r="MAR45" s="425"/>
      <c r="MAS45" s="425"/>
      <c r="MAT45" s="425"/>
      <c r="MAU45" s="425"/>
      <c r="MAV45" s="425"/>
      <c r="MAW45" s="425"/>
      <c r="MAX45" s="425"/>
      <c r="MAY45" s="425"/>
      <c r="MAZ45" s="425"/>
      <c r="MBA45" s="425"/>
      <c r="MBB45" s="425"/>
      <c r="MBC45" s="425"/>
      <c r="MBD45" s="425"/>
      <c r="MBE45" s="425"/>
      <c r="MBF45" s="425"/>
      <c r="MBG45" s="425"/>
      <c r="MBH45" s="425"/>
      <c r="MBI45" s="425"/>
      <c r="MBJ45" s="425"/>
      <c r="MBK45" s="425"/>
      <c r="MBL45" s="425"/>
      <c r="MBM45" s="425"/>
      <c r="MBN45" s="425"/>
      <c r="MBO45" s="425"/>
      <c r="MBP45" s="425"/>
      <c r="MBQ45" s="425"/>
      <c r="MBR45" s="425"/>
      <c r="MBS45" s="425"/>
      <c r="MBT45" s="425"/>
      <c r="MBU45" s="425"/>
      <c r="MBV45" s="425"/>
      <c r="MBW45" s="425"/>
      <c r="MBX45" s="425"/>
      <c r="MBY45" s="425"/>
      <c r="MBZ45" s="425"/>
      <c r="MCA45" s="425"/>
      <c r="MCB45" s="425"/>
      <c r="MCC45" s="425"/>
      <c r="MCD45" s="425"/>
      <c r="MCE45" s="425"/>
      <c r="MCF45" s="425"/>
      <c r="MCG45" s="425"/>
      <c r="MCH45" s="425"/>
      <c r="MCI45" s="425"/>
      <c r="MCJ45" s="425"/>
      <c r="MCK45" s="425"/>
      <c r="MCL45" s="425"/>
      <c r="MCM45" s="425"/>
      <c r="MCN45" s="425"/>
      <c r="MCO45" s="425"/>
      <c r="MCP45" s="425"/>
      <c r="MCQ45" s="425"/>
      <c r="MCR45" s="425"/>
      <c r="MCS45" s="425"/>
      <c r="MCT45" s="425"/>
      <c r="MCU45" s="425"/>
      <c r="MCV45" s="425"/>
      <c r="MCW45" s="425"/>
      <c r="MCX45" s="425"/>
      <c r="MCY45" s="425"/>
      <c r="MCZ45" s="425"/>
      <c r="MDA45" s="425"/>
      <c r="MDB45" s="425"/>
      <c r="MDC45" s="425"/>
      <c r="MDD45" s="425"/>
      <c r="MDE45" s="425"/>
      <c r="MDF45" s="425"/>
      <c r="MDG45" s="425"/>
      <c r="MDH45" s="425"/>
      <c r="MDI45" s="425"/>
      <c r="MDJ45" s="425"/>
      <c r="MDK45" s="425"/>
      <c r="MDL45" s="425"/>
      <c r="MDM45" s="425"/>
      <c r="MDN45" s="425"/>
      <c r="MDO45" s="425"/>
      <c r="MDP45" s="425"/>
      <c r="MDQ45" s="425"/>
      <c r="MDR45" s="425"/>
      <c r="MDS45" s="425"/>
      <c r="MDT45" s="425"/>
      <c r="MDU45" s="425"/>
      <c r="MDV45" s="425"/>
      <c r="MDW45" s="425"/>
      <c r="MDX45" s="425"/>
      <c r="MDY45" s="425"/>
      <c r="MDZ45" s="425"/>
      <c r="MEA45" s="425"/>
      <c r="MEB45" s="425"/>
      <c r="MEC45" s="425"/>
      <c r="MED45" s="425"/>
      <c r="MEE45" s="425"/>
      <c r="MEF45" s="425"/>
      <c r="MEG45" s="425"/>
      <c r="MEH45" s="425"/>
      <c r="MEI45" s="425"/>
      <c r="MEJ45" s="425"/>
      <c r="MEK45" s="425"/>
      <c r="MEL45" s="425"/>
      <c r="MEM45" s="425"/>
      <c r="MEN45" s="425"/>
      <c r="MEO45" s="425"/>
      <c r="MEP45" s="425"/>
      <c r="MEQ45" s="425"/>
      <c r="MER45" s="425"/>
      <c r="MES45" s="425"/>
      <c r="MET45" s="425"/>
      <c r="MEU45" s="425"/>
      <c r="MEV45" s="425"/>
      <c r="MEW45" s="425"/>
      <c r="MEX45" s="425"/>
      <c r="MEY45" s="425"/>
      <c r="MEZ45" s="425"/>
      <c r="MFA45" s="425"/>
      <c r="MFB45" s="425"/>
      <c r="MFC45" s="425"/>
      <c r="MFD45" s="425"/>
      <c r="MFE45" s="425"/>
      <c r="MFF45" s="425"/>
      <c r="MFG45" s="425"/>
      <c r="MFH45" s="425"/>
      <c r="MFI45" s="425"/>
      <c r="MFJ45" s="425"/>
      <c r="MFK45" s="425"/>
      <c r="MFL45" s="425"/>
      <c r="MFM45" s="425"/>
      <c r="MFN45" s="425"/>
      <c r="MFP45" s="425"/>
      <c r="MFQ45" s="425"/>
      <c r="MFR45" s="425"/>
      <c r="MFS45" s="425"/>
      <c r="MFT45" s="425"/>
      <c r="MFU45" s="425"/>
      <c r="MFV45" s="425"/>
      <c r="MFW45" s="425"/>
      <c r="MFX45" s="425"/>
      <c r="MFY45" s="425"/>
      <c r="MFZ45" s="425"/>
      <c r="MGA45" s="425"/>
      <c r="MGB45" s="425"/>
      <c r="MGC45" s="425"/>
      <c r="MGD45" s="425"/>
      <c r="MGE45" s="425"/>
      <c r="MGF45" s="425"/>
      <c r="MGG45" s="425"/>
      <c r="MGH45" s="425"/>
      <c r="MGI45" s="425"/>
      <c r="MGJ45" s="425"/>
      <c r="MGK45" s="425"/>
      <c r="MGL45" s="425"/>
      <c r="MGM45" s="425"/>
      <c r="MGN45" s="425"/>
      <c r="MGO45" s="425"/>
      <c r="MGP45" s="425"/>
      <c r="MGQ45" s="425"/>
      <c r="MGR45" s="425"/>
      <c r="MGS45" s="425"/>
      <c r="MGT45" s="425"/>
      <c r="MGU45" s="425"/>
      <c r="MGV45" s="425"/>
      <c r="MGW45" s="425"/>
      <c r="MGX45" s="425"/>
      <c r="MGY45" s="425"/>
      <c r="MGZ45" s="425"/>
      <c r="MHA45" s="425"/>
      <c r="MHB45" s="425"/>
      <c r="MHC45" s="425"/>
      <c r="MHD45" s="425"/>
      <c r="MHE45" s="425"/>
      <c r="MHF45" s="425"/>
      <c r="MHG45" s="425"/>
      <c r="MHH45" s="425"/>
      <c r="MHI45" s="425"/>
      <c r="MHJ45" s="425"/>
      <c r="MHK45" s="425"/>
      <c r="MHL45" s="425"/>
      <c r="MHM45" s="425"/>
      <c r="MHN45" s="425"/>
      <c r="MHO45" s="425"/>
      <c r="MHP45" s="425"/>
      <c r="MHQ45" s="425"/>
      <c r="MHR45" s="425"/>
      <c r="MHS45" s="425"/>
      <c r="MHT45" s="425"/>
      <c r="MHU45" s="425"/>
      <c r="MHV45" s="425"/>
      <c r="MHW45" s="425"/>
      <c r="MHX45" s="425"/>
      <c r="MHY45" s="425"/>
      <c r="MHZ45" s="425"/>
      <c r="MIA45" s="425"/>
      <c r="MIB45" s="425"/>
      <c r="MIC45" s="425"/>
      <c r="MID45" s="425"/>
      <c r="MIE45" s="425"/>
      <c r="MIF45" s="425"/>
      <c r="MIG45" s="425"/>
      <c r="MIH45" s="425"/>
      <c r="MII45" s="425"/>
      <c r="MIJ45" s="425"/>
      <c r="MIK45" s="425"/>
      <c r="MIL45" s="425"/>
      <c r="MIM45" s="425"/>
      <c r="MIN45" s="425"/>
      <c r="MIO45" s="425"/>
      <c r="MIP45" s="425"/>
      <c r="MIQ45" s="425"/>
      <c r="MIR45" s="425"/>
      <c r="MIS45" s="425"/>
      <c r="MIT45" s="425"/>
      <c r="MIU45" s="425"/>
      <c r="MIV45" s="425"/>
      <c r="MIW45" s="425"/>
      <c r="MIX45" s="425"/>
      <c r="MIY45" s="425"/>
      <c r="MIZ45" s="425"/>
      <c r="MJA45" s="425"/>
      <c r="MJB45" s="425"/>
      <c r="MJC45" s="425"/>
      <c r="MJD45" s="425"/>
      <c r="MJE45" s="425"/>
      <c r="MJF45" s="425"/>
      <c r="MJG45" s="425"/>
      <c r="MJH45" s="425"/>
      <c r="MJI45" s="425"/>
      <c r="MJJ45" s="425"/>
      <c r="MJK45" s="425"/>
      <c r="MJL45" s="425"/>
      <c r="MJM45" s="425"/>
      <c r="MJN45" s="425"/>
      <c r="MJO45" s="425"/>
      <c r="MJP45" s="425"/>
      <c r="MJQ45" s="425"/>
      <c r="MJR45" s="425"/>
      <c r="MJS45" s="425"/>
      <c r="MJT45" s="425"/>
      <c r="MJU45" s="425"/>
      <c r="MJV45" s="425"/>
      <c r="MJW45" s="425"/>
      <c r="MJX45" s="425"/>
      <c r="MJY45" s="425"/>
      <c r="MJZ45" s="425"/>
      <c r="MKA45" s="425"/>
      <c r="MKB45" s="425"/>
      <c r="MKC45" s="425"/>
      <c r="MKD45" s="425"/>
      <c r="MKE45" s="425"/>
      <c r="MKF45" s="425"/>
      <c r="MKG45" s="425"/>
      <c r="MKH45" s="425"/>
      <c r="MKI45" s="425"/>
      <c r="MKJ45" s="425"/>
      <c r="MKK45" s="425"/>
      <c r="MKL45" s="425"/>
      <c r="MKM45" s="425"/>
      <c r="MKN45" s="425"/>
      <c r="MKO45" s="425"/>
      <c r="MKP45" s="425"/>
      <c r="MKQ45" s="425"/>
      <c r="MKR45" s="425"/>
      <c r="MKS45" s="425"/>
      <c r="MKT45" s="425"/>
      <c r="MKU45" s="425"/>
      <c r="MKV45" s="425"/>
      <c r="MKW45" s="425"/>
      <c r="MKX45" s="425"/>
      <c r="MKY45" s="425"/>
      <c r="MKZ45" s="425"/>
      <c r="MLA45" s="425"/>
      <c r="MLB45" s="425"/>
      <c r="MLC45" s="425"/>
      <c r="MLD45" s="425"/>
      <c r="MLE45" s="425"/>
      <c r="MLF45" s="425"/>
      <c r="MLG45" s="425"/>
      <c r="MLH45" s="425"/>
      <c r="MLI45" s="425"/>
      <c r="MLJ45" s="425"/>
      <c r="MLK45" s="425"/>
      <c r="MLL45" s="425"/>
      <c r="MLM45" s="425"/>
      <c r="MLN45" s="425"/>
      <c r="MLO45" s="425"/>
      <c r="MLP45" s="425"/>
      <c r="MLQ45" s="425"/>
      <c r="MLR45" s="425"/>
      <c r="MLS45" s="425"/>
      <c r="MLT45" s="425"/>
      <c r="MLU45" s="425"/>
      <c r="MLV45" s="425"/>
      <c r="MLW45" s="425"/>
      <c r="MLX45" s="425"/>
      <c r="MLY45" s="425"/>
      <c r="MLZ45" s="425"/>
      <c r="MMA45" s="425"/>
      <c r="MMB45" s="425"/>
      <c r="MMC45" s="425"/>
      <c r="MMD45" s="425"/>
      <c r="MME45" s="425"/>
      <c r="MMF45" s="425"/>
      <c r="MMG45" s="425"/>
      <c r="MMH45" s="425"/>
      <c r="MMI45" s="425"/>
      <c r="MMJ45" s="425"/>
      <c r="MMK45" s="425"/>
      <c r="MML45" s="425"/>
      <c r="MMM45" s="425"/>
      <c r="MMN45" s="425"/>
      <c r="MMO45" s="425"/>
      <c r="MMP45" s="425"/>
      <c r="MMQ45" s="425"/>
      <c r="MMR45" s="425"/>
      <c r="MMS45" s="425"/>
      <c r="MMT45" s="425"/>
      <c r="MMU45" s="425"/>
      <c r="MMV45" s="425"/>
      <c r="MMW45" s="425"/>
      <c r="MMX45" s="425"/>
      <c r="MMY45" s="425"/>
      <c r="MMZ45" s="425"/>
      <c r="MNA45" s="425"/>
      <c r="MNB45" s="425"/>
      <c r="MNC45" s="425"/>
      <c r="MND45" s="425"/>
      <c r="MNE45" s="425"/>
      <c r="MNF45" s="425"/>
      <c r="MNG45" s="425"/>
      <c r="MNH45" s="425"/>
      <c r="MNI45" s="425"/>
      <c r="MNJ45" s="425"/>
      <c r="MNK45" s="425"/>
      <c r="MNL45" s="425"/>
      <c r="MNM45" s="425"/>
      <c r="MNN45" s="425"/>
      <c r="MNO45" s="425"/>
      <c r="MNP45" s="425"/>
      <c r="MNQ45" s="425"/>
      <c r="MNR45" s="425"/>
      <c r="MNS45" s="425"/>
      <c r="MNT45" s="425"/>
      <c r="MNU45" s="425"/>
      <c r="MNV45" s="425"/>
      <c r="MNW45" s="425"/>
      <c r="MNX45" s="425"/>
      <c r="MNY45" s="425"/>
      <c r="MNZ45" s="425"/>
      <c r="MOA45" s="425"/>
      <c r="MOB45" s="425"/>
      <c r="MOC45" s="425"/>
      <c r="MOD45" s="425"/>
      <c r="MOE45" s="425"/>
      <c r="MOF45" s="425"/>
      <c r="MOG45" s="425"/>
      <c r="MOH45" s="425"/>
      <c r="MOI45" s="425"/>
      <c r="MOJ45" s="425"/>
      <c r="MOK45" s="425"/>
      <c r="MOL45" s="425"/>
      <c r="MOM45" s="425"/>
      <c r="MON45" s="425"/>
      <c r="MOO45" s="425"/>
      <c r="MOP45" s="425"/>
      <c r="MOQ45" s="425"/>
      <c r="MOR45" s="425"/>
      <c r="MOS45" s="425"/>
      <c r="MOT45" s="425"/>
      <c r="MOU45" s="425"/>
      <c r="MOV45" s="425"/>
      <c r="MOW45" s="425"/>
      <c r="MOX45" s="425"/>
      <c r="MOY45" s="425"/>
      <c r="MOZ45" s="425"/>
      <c r="MPA45" s="425"/>
      <c r="MPB45" s="425"/>
      <c r="MPC45" s="425"/>
      <c r="MPD45" s="425"/>
      <c r="MPE45" s="425"/>
      <c r="MPF45" s="425"/>
      <c r="MPG45" s="425"/>
      <c r="MPH45" s="425"/>
      <c r="MPI45" s="425"/>
      <c r="MPJ45" s="425"/>
      <c r="MPL45" s="425"/>
      <c r="MPM45" s="425"/>
      <c r="MPN45" s="425"/>
      <c r="MPO45" s="425"/>
      <c r="MPP45" s="425"/>
      <c r="MPQ45" s="425"/>
      <c r="MPR45" s="425"/>
      <c r="MPS45" s="425"/>
      <c r="MPT45" s="425"/>
      <c r="MPU45" s="425"/>
      <c r="MPV45" s="425"/>
      <c r="MPW45" s="425"/>
      <c r="MPX45" s="425"/>
      <c r="MPY45" s="425"/>
      <c r="MPZ45" s="425"/>
      <c r="MQA45" s="425"/>
      <c r="MQB45" s="425"/>
      <c r="MQC45" s="425"/>
      <c r="MQD45" s="425"/>
      <c r="MQE45" s="425"/>
      <c r="MQF45" s="425"/>
      <c r="MQG45" s="425"/>
      <c r="MQH45" s="425"/>
      <c r="MQI45" s="425"/>
      <c r="MQJ45" s="425"/>
      <c r="MQK45" s="425"/>
      <c r="MQL45" s="425"/>
      <c r="MQM45" s="425"/>
      <c r="MQN45" s="425"/>
      <c r="MQO45" s="425"/>
      <c r="MQP45" s="425"/>
      <c r="MQQ45" s="425"/>
      <c r="MQR45" s="425"/>
      <c r="MQS45" s="425"/>
      <c r="MQT45" s="425"/>
      <c r="MQU45" s="425"/>
      <c r="MQV45" s="425"/>
      <c r="MQW45" s="425"/>
      <c r="MQX45" s="425"/>
      <c r="MQY45" s="425"/>
      <c r="MQZ45" s="425"/>
      <c r="MRA45" s="425"/>
      <c r="MRB45" s="425"/>
      <c r="MRC45" s="425"/>
      <c r="MRD45" s="425"/>
      <c r="MRE45" s="425"/>
      <c r="MRF45" s="425"/>
      <c r="MRG45" s="425"/>
      <c r="MRH45" s="425"/>
      <c r="MRI45" s="425"/>
      <c r="MRJ45" s="425"/>
      <c r="MRK45" s="425"/>
      <c r="MRL45" s="425"/>
      <c r="MRM45" s="425"/>
      <c r="MRN45" s="425"/>
      <c r="MRO45" s="425"/>
      <c r="MRP45" s="425"/>
      <c r="MRQ45" s="425"/>
      <c r="MRR45" s="425"/>
      <c r="MRS45" s="425"/>
      <c r="MRT45" s="425"/>
      <c r="MRU45" s="425"/>
      <c r="MRV45" s="425"/>
      <c r="MRW45" s="425"/>
      <c r="MRX45" s="425"/>
      <c r="MRY45" s="425"/>
      <c r="MRZ45" s="425"/>
      <c r="MSA45" s="425"/>
      <c r="MSB45" s="425"/>
      <c r="MSC45" s="425"/>
      <c r="MSD45" s="425"/>
      <c r="MSE45" s="425"/>
      <c r="MSF45" s="425"/>
      <c r="MSG45" s="425"/>
      <c r="MSH45" s="425"/>
      <c r="MSI45" s="425"/>
      <c r="MSJ45" s="425"/>
      <c r="MSK45" s="425"/>
      <c r="MSL45" s="425"/>
      <c r="MSM45" s="425"/>
      <c r="MSN45" s="425"/>
      <c r="MSO45" s="425"/>
      <c r="MSP45" s="425"/>
      <c r="MSQ45" s="425"/>
      <c r="MSR45" s="425"/>
      <c r="MSS45" s="425"/>
      <c r="MST45" s="425"/>
      <c r="MSU45" s="425"/>
      <c r="MSV45" s="425"/>
      <c r="MSW45" s="425"/>
      <c r="MSX45" s="425"/>
      <c r="MSY45" s="425"/>
      <c r="MSZ45" s="425"/>
      <c r="MTA45" s="425"/>
      <c r="MTB45" s="425"/>
      <c r="MTC45" s="425"/>
      <c r="MTD45" s="425"/>
      <c r="MTE45" s="425"/>
      <c r="MTF45" s="425"/>
      <c r="MTG45" s="425"/>
      <c r="MTH45" s="425"/>
      <c r="MTI45" s="425"/>
      <c r="MTJ45" s="425"/>
      <c r="MTK45" s="425"/>
      <c r="MTL45" s="425"/>
      <c r="MTM45" s="425"/>
      <c r="MTN45" s="425"/>
      <c r="MTO45" s="425"/>
      <c r="MTP45" s="425"/>
      <c r="MTQ45" s="425"/>
      <c r="MTR45" s="425"/>
      <c r="MTS45" s="425"/>
      <c r="MTT45" s="425"/>
      <c r="MTU45" s="425"/>
      <c r="MTV45" s="425"/>
      <c r="MTW45" s="425"/>
      <c r="MTX45" s="425"/>
      <c r="MTY45" s="425"/>
      <c r="MTZ45" s="425"/>
      <c r="MUA45" s="425"/>
      <c r="MUB45" s="425"/>
      <c r="MUC45" s="425"/>
      <c r="MUD45" s="425"/>
      <c r="MUE45" s="425"/>
      <c r="MUF45" s="425"/>
      <c r="MUG45" s="425"/>
      <c r="MUH45" s="425"/>
      <c r="MUI45" s="425"/>
      <c r="MUJ45" s="425"/>
      <c r="MUK45" s="425"/>
      <c r="MUL45" s="425"/>
      <c r="MUM45" s="425"/>
      <c r="MUN45" s="425"/>
      <c r="MUO45" s="425"/>
      <c r="MUP45" s="425"/>
      <c r="MUQ45" s="425"/>
      <c r="MUR45" s="425"/>
      <c r="MUS45" s="425"/>
      <c r="MUT45" s="425"/>
      <c r="MUU45" s="425"/>
      <c r="MUV45" s="425"/>
      <c r="MUW45" s="425"/>
      <c r="MUX45" s="425"/>
      <c r="MUY45" s="425"/>
      <c r="MUZ45" s="425"/>
      <c r="MVA45" s="425"/>
      <c r="MVB45" s="425"/>
      <c r="MVC45" s="425"/>
      <c r="MVD45" s="425"/>
      <c r="MVE45" s="425"/>
      <c r="MVF45" s="425"/>
      <c r="MVG45" s="425"/>
      <c r="MVH45" s="425"/>
      <c r="MVI45" s="425"/>
      <c r="MVJ45" s="425"/>
      <c r="MVK45" s="425"/>
      <c r="MVL45" s="425"/>
      <c r="MVM45" s="425"/>
      <c r="MVN45" s="425"/>
      <c r="MVO45" s="425"/>
      <c r="MVP45" s="425"/>
      <c r="MVQ45" s="425"/>
      <c r="MVR45" s="425"/>
      <c r="MVS45" s="425"/>
      <c r="MVT45" s="425"/>
      <c r="MVU45" s="425"/>
      <c r="MVV45" s="425"/>
      <c r="MVW45" s="425"/>
      <c r="MVX45" s="425"/>
      <c r="MVY45" s="425"/>
      <c r="MVZ45" s="425"/>
      <c r="MWA45" s="425"/>
      <c r="MWB45" s="425"/>
      <c r="MWC45" s="425"/>
      <c r="MWD45" s="425"/>
      <c r="MWE45" s="425"/>
      <c r="MWF45" s="425"/>
      <c r="MWG45" s="425"/>
      <c r="MWH45" s="425"/>
      <c r="MWI45" s="425"/>
      <c r="MWJ45" s="425"/>
      <c r="MWK45" s="425"/>
      <c r="MWL45" s="425"/>
      <c r="MWM45" s="425"/>
      <c r="MWN45" s="425"/>
      <c r="MWO45" s="425"/>
      <c r="MWP45" s="425"/>
      <c r="MWQ45" s="425"/>
      <c r="MWR45" s="425"/>
      <c r="MWS45" s="425"/>
      <c r="MWT45" s="425"/>
      <c r="MWU45" s="425"/>
      <c r="MWV45" s="425"/>
      <c r="MWW45" s="425"/>
      <c r="MWX45" s="425"/>
      <c r="MWY45" s="425"/>
      <c r="MWZ45" s="425"/>
      <c r="MXA45" s="425"/>
      <c r="MXB45" s="425"/>
      <c r="MXC45" s="425"/>
      <c r="MXD45" s="425"/>
      <c r="MXE45" s="425"/>
      <c r="MXF45" s="425"/>
      <c r="MXG45" s="425"/>
      <c r="MXH45" s="425"/>
      <c r="MXI45" s="425"/>
      <c r="MXJ45" s="425"/>
      <c r="MXK45" s="425"/>
      <c r="MXL45" s="425"/>
      <c r="MXM45" s="425"/>
      <c r="MXN45" s="425"/>
      <c r="MXO45" s="425"/>
      <c r="MXP45" s="425"/>
      <c r="MXQ45" s="425"/>
      <c r="MXR45" s="425"/>
      <c r="MXS45" s="425"/>
      <c r="MXT45" s="425"/>
      <c r="MXU45" s="425"/>
      <c r="MXV45" s="425"/>
      <c r="MXW45" s="425"/>
      <c r="MXX45" s="425"/>
      <c r="MXY45" s="425"/>
      <c r="MXZ45" s="425"/>
      <c r="MYA45" s="425"/>
      <c r="MYB45" s="425"/>
      <c r="MYC45" s="425"/>
      <c r="MYD45" s="425"/>
      <c r="MYE45" s="425"/>
      <c r="MYF45" s="425"/>
      <c r="MYG45" s="425"/>
      <c r="MYH45" s="425"/>
      <c r="MYI45" s="425"/>
      <c r="MYJ45" s="425"/>
      <c r="MYK45" s="425"/>
      <c r="MYL45" s="425"/>
      <c r="MYM45" s="425"/>
      <c r="MYN45" s="425"/>
      <c r="MYO45" s="425"/>
      <c r="MYP45" s="425"/>
      <c r="MYQ45" s="425"/>
      <c r="MYR45" s="425"/>
      <c r="MYS45" s="425"/>
      <c r="MYT45" s="425"/>
      <c r="MYU45" s="425"/>
      <c r="MYV45" s="425"/>
      <c r="MYW45" s="425"/>
      <c r="MYX45" s="425"/>
      <c r="MYY45" s="425"/>
      <c r="MYZ45" s="425"/>
      <c r="MZA45" s="425"/>
      <c r="MZB45" s="425"/>
      <c r="MZC45" s="425"/>
      <c r="MZD45" s="425"/>
      <c r="MZE45" s="425"/>
      <c r="MZF45" s="425"/>
      <c r="MZH45" s="425"/>
      <c r="MZI45" s="425"/>
      <c r="MZJ45" s="425"/>
      <c r="MZK45" s="425"/>
      <c r="MZL45" s="425"/>
      <c r="MZM45" s="425"/>
      <c r="MZN45" s="425"/>
      <c r="MZO45" s="425"/>
      <c r="MZP45" s="425"/>
      <c r="MZQ45" s="425"/>
      <c r="MZR45" s="425"/>
      <c r="MZS45" s="425"/>
      <c r="MZT45" s="425"/>
      <c r="MZU45" s="425"/>
      <c r="MZV45" s="425"/>
      <c r="MZW45" s="425"/>
      <c r="MZX45" s="425"/>
      <c r="MZY45" s="425"/>
      <c r="MZZ45" s="425"/>
      <c r="NAA45" s="425"/>
      <c r="NAB45" s="425"/>
      <c r="NAC45" s="425"/>
      <c r="NAD45" s="425"/>
      <c r="NAE45" s="425"/>
      <c r="NAF45" s="425"/>
      <c r="NAG45" s="425"/>
      <c r="NAH45" s="425"/>
      <c r="NAI45" s="425"/>
      <c r="NAJ45" s="425"/>
      <c r="NAK45" s="425"/>
      <c r="NAL45" s="425"/>
      <c r="NAM45" s="425"/>
      <c r="NAN45" s="425"/>
      <c r="NAO45" s="425"/>
      <c r="NAP45" s="425"/>
      <c r="NAQ45" s="425"/>
      <c r="NAR45" s="425"/>
      <c r="NAS45" s="425"/>
      <c r="NAT45" s="425"/>
      <c r="NAU45" s="425"/>
      <c r="NAV45" s="425"/>
      <c r="NAW45" s="425"/>
      <c r="NAX45" s="425"/>
      <c r="NAY45" s="425"/>
      <c r="NAZ45" s="425"/>
      <c r="NBA45" s="425"/>
      <c r="NBB45" s="425"/>
      <c r="NBC45" s="425"/>
      <c r="NBD45" s="425"/>
      <c r="NBE45" s="425"/>
      <c r="NBF45" s="425"/>
      <c r="NBG45" s="425"/>
      <c r="NBH45" s="425"/>
      <c r="NBI45" s="425"/>
      <c r="NBJ45" s="425"/>
      <c r="NBK45" s="425"/>
      <c r="NBL45" s="425"/>
      <c r="NBM45" s="425"/>
      <c r="NBN45" s="425"/>
      <c r="NBO45" s="425"/>
      <c r="NBP45" s="425"/>
      <c r="NBQ45" s="425"/>
      <c r="NBR45" s="425"/>
      <c r="NBS45" s="425"/>
      <c r="NBT45" s="425"/>
      <c r="NBU45" s="425"/>
      <c r="NBV45" s="425"/>
      <c r="NBW45" s="425"/>
      <c r="NBX45" s="425"/>
      <c r="NBY45" s="425"/>
      <c r="NBZ45" s="425"/>
      <c r="NCA45" s="425"/>
      <c r="NCB45" s="425"/>
      <c r="NCC45" s="425"/>
      <c r="NCD45" s="425"/>
      <c r="NCE45" s="425"/>
      <c r="NCF45" s="425"/>
      <c r="NCG45" s="425"/>
      <c r="NCH45" s="425"/>
      <c r="NCI45" s="425"/>
      <c r="NCJ45" s="425"/>
      <c r="NCK45" s="425"/>
      <c r="NCL45" s="425"/>
      <c r="NCM45" s="425"/>
      <c r="NCN45" s="425"/>
      <c r="NCO45" s="425"/>
      <c r="NCP45" s="425"/>
      <c r="NCQ45" s="425"/>
      <c r="NCR45" s="425"/>
      <c r="NCS45" s="425"/>
      <c r="NCT45" s="425"/>
      <c r="NCU45" s="425"/>
      <c r="NCV45" s="425"/>
      <c r="NCW45" s="425"/>
      <c r="NCX45" s="425"/>
      <c r="NCY45" s="425"/>
      <c r="NCZ45" s="425"/>
      <c r="NDA45" s="425"/>
      <c r="NDB45" s="425"/>
      <c r="NDC45" s="425"/>
      <c r="NDD45" s="425"/>
      <c r="NDE45" s="425"/>
      <c r="NDF45" s="425"/>
      <c r="NDG45" s="425"/>
      <c r="NDH45" s="425"/>
      <c r="NDI45" s="425"/>
      <c r="NDJ45" s="425"/>
      <c r="NDK45" s="425"/>
      <c r="NDL45" s="425"/>
      <c r="NDM45" s="425"/>
      <c r="NDN45" s="425"/>
      <c r="NDO45" s="425"/>
      <c r="NDP45" s="425"/>
      <c r="NDQ45" s="425"/>
      <c r="NDR45" s="425"/>
      <c r="NDS45" s="425"/>
      <c r="NDT45" s="425"/>
      <c r="NDU45" s="425"/>
      <c r="NDV45" s="425"/>
      <c r="NDW45" s="425"/>
      <c r="NDX45" s="425"/>
      <c r="NDY45" s="425"/>
      <c r="NDZ45" s="425"/>
      <c r="NEA45" s="425"/>
      <c r="NEB45" s="425"/>
      <c r="NEC45" s="425"/>
      <c r="NED45" s="425"/>
      <c r="NEE45" s="425"/>
      <c r="NEF45" s="425"/>
      <c r="NEG45" s="425"/>
      <c r="NEH45" s="425"/>
      <c r="NEI45" s="425"/>
      <c r="NEJ45" s="425"/>
      <c r="NEK45" s="425"/>
      <c r="NEL45" s="425"/>
      <c r="NEM45" s="425"/>
      <c r="NEN45" s="425"/>
      <c r="NEO45" s="425"/>
      <c r="NEP45" s="425"/>
      <c r="NEQ45" s="425"/>
      <c r="NER45" s="425"/>
      <c r="NES45" s="425"/>
      <c r="NET45" s="425"/>
      <c r="NEU45" s="425"/>
      <c r="NEV45" s="425"/>
      <c r="NEW45" s="425"/>
      <c r="NEX45" s="425"/>
      <c r="NEY45" s="425"/>
      <c r="NEZ45" s="425"/>
      <c r="NFA45" s="425"/>
      <c r="NFB45" s="425"/>
      <c r="NFC45" s="425"/>
      <c r="NFD45" s="425"/>
      <c r="NFE45" s="425"/>
      <c r="NFF45" s="425"/>
      <c r="NFG45" s="425"/>
      <c r="NFH45" s="425"/>
      <c r="NFI45" s="425"/>
      <c r="NFJ45" s="425"/>
      <c r="NFK45" s="425"/>
      <c r="NFL45" s="425"/>
      <c r="NFM45" s="425"/>
      <c r="NFN45" s="425"/>
      <c r="NFO45" s="425"/>
      <c r="NFP45" s="425"/>
      <c r="NFQ45" s="425"/>
      <c r="NFR45" s="425"/>
      <c r="NFS45" s="425"/>
      <c r="NFT45" s="425"/>
      <c r="NFU45" s="425"/>
      <c r="NFV45" s="425"/>
      <c r="NFW45" s="425"/>
      <c r="NFX45" s="425"/>
      <c r="NFY45" s="425"/>
      <c r="NFZ45" s="425"/>
      <c r="NGA45" s="425"/>
      <c r="NGB45" s="425"/>
      <c r="NGC45" s="425"/>
      <c r="NGD45" s="425"/>
      <c r="NGE45" s="425"/>
      <c r="NGF45" s="425"/>
      <c r="NGG45" s="425"/>
      <c r="NGH45" s="425"/>
      <c r="NGI45" s="425"/>
      <c r="NGJ45" s="425"/>
      <c r="NGK45" s="425"/>
      <c r="NGL45" s="425"/>
      <c r="NGM45" s="425"/>
      <c r="NGN45" s="425"/>
      <c r="NGO45" s="425"/>
      <c r="NGP45" s="425"/>
      <c r="NGQ45" s="425"/>
      <c r="NGR45" s="425"/>
      <c r="NGS45" s="425"/>
      <c r="NGT45" s="425"/>
      <c r="NGU45" s="425"/>
      <c r="NGV45" s="425"/>
      <c r="NGW45" s="425"/>
      <c r="NGX45" s="425"/>
      <c r="NGY45" s="425"/>
      <c r="NGZ45" s="425"/>
      <c r="NHA45" s="425"/>
      <c r="NHB45" s="425"/>
      <c r="NHC45" s="425"/>
      <c r="NHD45" s="425"/>
      <c r="NHE45" s="425"/>
      <c r="NHF45" s="425"/>
      <c r="NHG45" s="425"/>
      <c r="NHH45" s="425"/>
      <c r="NHI45" s="425"/>
      <c r="NHJ45" s="425"/>
      <c r="NHK45" s="425"/>
      <c r="NHL45" s="425"/>
      <c r="NHM45" s="425"/>
      <c r="NHN45" s="425"/>
      <c r="NHO45" s="425"/>
      <c r="NHP45" s="425"/>
      <c r="NHQ45" s="425"/>
      <c r="NHR45" s="425"/>
      <c r="NHS45" s="425"/>
      <c r="NHT45" s="425"/>
      <c r="NHU45" s="425"/>
      <c r="NHV45" s="425"/>
      <c r="NHW45" s="425"/>
      <c r="NHX45" s="425"/>
      <c r="NHY45" s="425"/>
      <c r="NHZ45" s="425"/>
      <c r="NIA45" s="425"/>
      <c r="NIB45" s="425"/>
      <c r="NIC45" s="425"/>
      <c r="NID45" s="425"/>
      <c r="NIE45" s="425"/>
      <c r="NIF45" s="425"/>
      <c r="NIG45" s="425"/>
      <c r="NIH45" s="425"/>
      <c r="NII45" s="425"/>
      <c r="NIJ45" s="425"/>
      <c r="NIK45" s="425"/>
      <c r="NIL45" s="425"/>
      <c r="NIM45" s="425"/>
      <c r="NIN45" s="425"/>
      <c r="NIO45" s="425"/>
      <c r="NIP45" s="425"/>
      <c r="NIQ45" s="425"/>
      <c r="NIR45" s="425"/>
      <c r="NIS45" s="425"/>
      <c r="NIT45" s="425"/>
      <c r="NIU45" s="425"/>
      <c r="NIV45" s="425"/>
      <c r="NIW45" s="425"/>
      <c r="NIX45" s="425"/>
      <c r="NIY45" s="425"/>
      <c r="NIZ45" s="425"/>
      <c r="NJA45" s="425"/>
      <c r="NJB45" s="425"/>
      <c r="NJD45" s="425"/>
      <c r="NJE45" s="425"/>
      <c r="NJF45" s="425"/>
      <c r="NJG45" s="425"/>
      <c r="NJH45" s="425"/>
      <c r="NJI45" s="425"/>
      <c r="NJJ45" s="425"/>
      <c r="NJK45" s="425"/>
      <c r="NJL45" s="425"/>
      <c r="NJM45" s="425"/>
      <c r="NJN45" s="425"/>
      <c r="NJO45" s="425"/>
      <c r="NJP45" s="425"/>
      <c r="NJQ45" s="425"/>
      <c r="NJR45" s="425"/>
      <c r="NJS45" s="425"/>
      <c r="NJT45" s="425"/>
      <c r="NJU45" s="425"/>
      <c r="NJV45" s="425"/>
      <c r="NJW45" s="425"/>
      <c r="NJX45" s="425"/>
      <c r="NJY45" s="425"/>
      <c r="NJZ45" s="425"/>
      <c r="NKA45" s="425"/>
      <c r="NKB45" s="425"/>
      <c r="NKC45" s="425"/>
      <c r="NKD45" s="425"/>
      <c r="NKE45" s="425"/>
      <c r="NKF45" s="425"/>
      <c r="NKG45" s="425"/>
      <c r="NKH45" s="425"/>
      <c r="NKI45" s="425"/>
      <c r="NKJ45" s="425"/>
      <c r="NKK45" s="425"/>
      <c r="NKL45" s="425"/>
      <c r="NKM45" s="425"/>
      <c r="NKN45" s="425"/>
      <c r="NKO45" s="425"/>
      <c r="NKP45" s="425"/>
      <c r="NKQ45" s="425"/>
      <c r="NKR45" s="425"/>
      <c r="NKS45" s="425"/>
      <c r="NKT45" s="425"/>
      <c r="NKU45" s="425"/>
      <c r="NKV45" s="425"/>
      <c r="NKW45" s="425"/>
      <c r="NKX45" s="425"/>
      <c r="NKY45" s="425"/>
      <c r="NKZ45" s="425"/>
      <c r="NLA45" s="425"/>
      <c r="NLB45" s="425"/>
      <c r="NLC45" s="425"/>
      <c r="NLD45" s="425"/>
      <c r="NLE45" s="425"/>
      <c r="NLF45" s="425"/>
      <c r="NLG45" s="425"/>
      <c r="NLH45" s="425"/>
      <c r="NLI45" s="425"/>
      <c r="NLJ45" s="425"/>
      <c r="NLK45" s="425"/>
      <c r="NLL45" s="425"/>
      <c r="NLM45" s="425"/>
      <c r="NLN45" s="425"/>
      <c r="NLO45" s="425"/>
      <c r="NLP45" s="425"/>
      <c r="NLQ45" s="425"/>
      <c r="NLR45" s="425"/>
      <c r="NLS45" s="425"/>
      <c r="NLT45" s="425"/>
      <c r="NLU45" s="425"/>
      <c r="NLV45" s="425"/>
      <c r="NLW45" s="425"/>
      <c r="NLX45" s="425"/>
      <c r="NLY45" s="425"/>
      <c r="NLZ45" s="425"/>
      <c r="NMA45" s="425"/>
      <c r="NMB45" s="425"/>
      <c r="NMC45" s="425"/>
      <c r="NMD45" s="425"/>
      <c r="NME45" s="425"/>
      <c r="NMF45" s="425"/>
      <c r="NMG45" s="425"/>
      <c r="NMH45" s="425"/>
      <c r="NMI45" s="425"/>
      <c r="NMJ45" s="425"/>
      <c r="NMK45" s="425"/>
      <c r="NML45" s="425"/>
      <c r="NMM45" s="425"/>
      <c r="NMN45" s="425"/>
      <c r="NMO45" s="425"/>
      <c r="NMP45" s="425"/>
      <c r="NMQ45" s="425"/>
      <c r="NMR45" s="425"/>
      <c r="NMS45" s="425"/>
      <c r="NMT45" s="425"/>
      <c r="NMU45" s="425"/>
      <c r="NMV45" s="425"/>
      <c r="NMW45" s="425"/>
      <c r="NMX45" s="425"/>
      <c r="NMY45" s="425"/>
      <c r="NMZ45" s="425"/>
      <c r="NNA45" s="425"/>
      <c r="NNB45" s="425"/>
      <c r="NNC45" s="425"/>
      <c r="NND45" s="425"/>
      <c r="NNE45" s="425"/>
      <c r="NNF45" s="425"/>
      <c r="NNG45" s="425"/>
      <c r="NNH45" s="425"/>
      <c r="NNI45" s="425"/>
      <c r="NNJ45" s="425"/>
      <c r="NNK45" s="425"/>
      <c r="NNL45" s="425"/>
      <c r="NNM45" s="425"/>
      <c r="NNN45" s="425"/>
      <c r="NNO45" s="425"/>
      <c r="NNP45" s="425"/>
      <c r="NNQ45" s="425"/>
      <c r="NNR45" s="425"/>
      <c r="NNS45" s="425"/>
      <c r="NNT45" s="425"/>
      <c r="NNU45" s="425"/>
      <c r="NNV45" s="425"/>
      <c r="NNW45" s="425"/>
      <c r="NNX45" s="425"/>
      <c r="NNY45" s="425"/>
      <c r="NNZ45" s="425"/>
      <c r="NOA45" s="425"/>
      <c r="NOB45" s="425"/>
      <c r="NOC45" s="425"/>
      <c r="NOD45" s="425"/>
      <c r="NOE45" s="425"/>
      <c r="NOF45" s="425"/>
      <c r="NOG45" s="425"/>
      <c r="NOH45" s="425"/>
      <c r="NOI45" s="425"/>
      <c r="NOJ45" s="425"/>
      <c r="NOK45" s="425"/>
      <c r="NOL45" s="425"/>
      <c r="NOM45" s="425"/>
      <c r="NON45" s="425"/>
      <c r="NOO45" s="425"/>
      <c r="NOP45" s="425"/>
      <c r="NOQ45" s="425"/>
      <c r="NOR45" s="425"/>
      <c r="NOS45" s="425"/>
      <c r="NOT45" s="425"/>
      <c r="NOU45" s="425"/>
      <c r="NOV45" s="425"/>
      <c r="NOW45" s="425"/>
      <c r="NOX45" s="425"/>
      <c r="NOY45" s="425"/>
      <c r="NOZ45" s="425"/>
      <c r="NPA45" s="425"/>
      <c r="NPB45" s="425"/>
      <c r="NPC45" s="425"/>
      <c r="NPD45" s="425"/>
      <c r="NPE45" s="425"/>
      <c r="NPF45" s="425"/>
      <c r="NPG45" s="425"/>
      <c r="NPH45" s="425"/>
      <c r="NPI45" s="425"/>
      <c r="NPJ45" s="425"/>
      <c r="NPK45" s="425"/>
      <c r="NPL45" s="425"/>
      <c r="NPM45" s="425"/>
      <c r="NPN45" s="425"/>
      <c r="NPO45" s="425"/>
      <c r="NPP45" s="425"/>
      <c r="NPQ45" s="425"/>
      <c r="NPR45" s="425"/>
      <c r="NPS45" s="425"/>
      <c r="NPT45" s="425"/>
      <c r="NPU45" s="425"/>
      <c r="NPV45" s="425"/>
      <c r="NPW45" s="425"/>
      <c r="NPX45" s="425"/>
      <c r="NPY45" s="425"/>
      <c r="NPZ45" s="425"/>
      <c r="NQA45" s="425"/>
      <c r="NQB45" s="425"/>
      <c r="NQC45" s="425"/>
      <c r="NQD45" s="425"/>
      <c r="NQE45" s="425"/>
      <c r="NQF45" s="425"/>
      <c r="NQG45" s="425"/>
      <c r="NQH45" s="425"/>
      <c r="NQI45" s="425"/>
      <c r="NQJ45" s="425"/>
      <c r="NQK45" s="425"/>
      <c r="NQL45" s="425"/>
      <c r="NQM45" s="425"/>
      <c r="NQN45" s="425"/>
      <c r="NQO45" s="425"/>
      <c r="NQP45" s="425"/>
      <c r="NQQ45" s="425"/>
      <c r="NQR45" s="425"/>
      <c r="NQS45" s="425"/>
      <c r="NQT45" s="425"/>
      <c r="NQU45" s="425"/>
      <c r="NQV45" s="425"/>
      <c r="NQW45" s="425"/>
      <c r="NQX45" s="425"/>
      <c r="NQY45" s="425"/>
      <c r="NQZ45" s="425"/>
      <c r="NRA45" s="425"/>
      <c r="NRB45" s="425"/>
      <c r="NRC45" s="425"/>
      <c r="NRD45" s="425"/>
      <c r="NRE45" s="425"/>
      <c r="NRF45" s="425"/>
      <c r="NRG45" s="425"/>
      <c r="NRH45" s="425"/>
      <c r="NRI45" s="425"/>
      <c r="NRJ45" s="425"/>
      <c r="NRK45" s="425"/>
      <c r="NRL45" s="425"/>
      <c r="NRM45" s="425"/>
      <c r="NRN45" s="425"/>
      <c r="NRO45" s="425"/>
      <c r="NRP45" s="425"/>
      <c r="NRQ45" s="425"/>
      <c r="NRR45" s="425"/>
      <c r="NRS45" s="425"/>
      <c r="NRT45" s="425"/>
      <c r="NRU45" s="425"/>
      <c r="NRV45" s="425"/>
      <c r="NRW45" s="425"/>
      <c r="NRX45" s="425"/>
      <c r="NRY45" s="425"/>
      <c r="NRZ45" s="425"/>
      <c r="NSA45" s="425"/>
      <c r="NSB45" s="425"/>
      <c r="NSC45" s="425"/>
      <c r="NSD45" s="425"/>
      <c r="NSE45" s="425"/>
      <c r="NSF45" s="425"/>
      <c r="NSG45" s="425"/>
      <c r="NSH45" s="425"/>
      <c r="NSI45" s="425"/>
      <c r="NSJ45" s="425"/>
      <c r="NSK45" s="425"/>
      <c r="NSL45" s="425"/>
      <c r="NSM45" s="425"/>
      <c r="NSN45" s="425"/>
      <c r="NSO45" s="425"/>
      <c r="NSP45" s="425"/>
      <c r="NSQ45" s="425"/>
      <c r="NSR45" s="425"/>
      <c r="NSS45" s="425"/>
      <c r="NST45" s="425"/>
      <c r="NSU45" s="425"/>
      <c r="NSV45" s="425"/>
      <c r="NSW45" s="425"/>
      <c r="NSX45" s="425"/>
      <c r="NSZ45" s="425"/>
      <c r="NTA45" s="425"/>
      <c r="NTB45" s="425"/>
      <c r="NTC45" s="425"/>
      <c r="NTD45" s="425"/>
      <c r="NTE45" s="425"/>
      <c r="NTF45" s="425"/>
      <c r="NTG45" s="425"/>
      <c r="NTH45" s="425"/>
      <c r="NTI45" s="425"/>
      <c r="NTJ45" s="425"/>
      <c r="NTK45" s="425"/>
      <c r="NTL45" s="425"/>
      <c r="NTM45" s="425"/>
      <c r="NTN45" s="425"/>
      <c r="NTO45" s="425"/>
      <c r="NTP45" s="425"/>
      <c r="NTQ45" s="425"/>
      <c r="NTR45" s="425"/>
      <c r="NTS45" s="425"/>
      <c r="NTT45" s="425"/>
      <c r="NTU45" s="425"/>
      <c r="NTV45" s="425"/>
      <c r="NTW45" s="425"/>
      <c r="NTX45" s="425"/>
      <c r="NTY45" s="425"/>
      <c r="NTZ45" s="425"/>
      <c r="NUA45" s="425"/>
      <c r="NUB45" s="425"/>
      <c r="NUC45" s="425"/>
      <c r="NUD45" s="425"/>
      <c r="NUE45" s="425"/>
      <c r="NUF45" s="425"/>
      <c r="NUG45" s="425"/>
      <c r="NUH45" s="425"/>
      <c r="NUI45" s="425"/>
      <c r="NUJ45" s="425"/>
      <c r="NUK45" s="425"/>
      <c r="NUL45" s="425"/>
      <c r="NUM45" s="425"/>
      <c r="NUN45" s="425"/>
      <c r="NUO45" s="425"/>
      <c r="NUP45" s="425"/>
      <c r="NUQ45" s="425"/>
      <c r="NUR45" s="425"/>
      <c r="NUS45" s="425"/>
      <c r="NUT45" s="425"/>
      <c r="NUU45" s="425"/>
      <c r="NUV45" s="425"/>
      <c r="NUW45" s="425"/>
      <c r="NUX45" s="425"/>
      <c r="NUY45" s="425"/>
      <c r="NUZ45" s="425"/>
      <c r="NVA45" s="425"/>
      <c r="NVB45" s="425"/>
      <c r="NVC45" s="425"/>
      <c r="NVD45" s="425"/>
      <c r="NVE45" s="425"/>
      <c r="NVF45" s="425"/>
      <c r="NVG45" s="425"/>
      <c r="NVH45" s="425"/>
      <c r="NVI45" s="425"/>
      <c r="NVJ45" s="425"/>
      <c r="NVK45" s="425"/>
      <c r="NVL45" s="425"/>
      <c r="NVM45" s="425"/>
      <c r="NVN45" s="425"/>
      <c r="NVO45" s="425"/>
      <c r="NVP45" s="425"/>
      <c r="NVQ45" s="425"/>
      <c r="NVR45" s="425"/>
      <c r="NVS45" s="425"/>
      <c r="NVT45" s="425"/>
      <c r="NVU45" s="425"/>
      <c r="NVV45" s="425"/>
      <c r="NVW45" s="425"/>
      <c r="NVX45" s="425"/>
      <c r="NVY45" s="425"/>
      <c r="NVZ45" s="425"/>
      <c r="NWA45" s="425"/>
      <c r="NWB45" s="425"/>
      <c r="NWC45" s="425"/>
      <c r="NWD45" s="425"/>
      <c r="NWE45" s="425"/>
      <c r="NWF45" s="425"/>
      <c r="NWG45" s="425"/>
      <c r="NWH45" s="425"/>
      <c r="NWI45" s="425"/>
      <c r="NWJ45" s="425"/>
      <c r="NWK45" s="425"/>
      <c r="NWL45" s="425"/>
      <c r="NWM45" s="425"/>
      <c r="NWN45" s="425"/>
      <c r="NWO45" s="425"/>
      <c r="NWP45" s="425"/>
      <c r="NWQ45" s="425"/>
      <c r="NWR45" s="425"/>
      <c r="NWS45" s="425"/>
      <c r="NWT45" s="425"/>
      <c r="NWU45" s="425"/>
      <c r="NWV45" s="425"/>
      <c r="NWW45" s="425"/>
      <c r="NWX45" s="425"/>
      <c r="NWY45" s="425"/>
      <c r="NWZ45" s="425"/>
      <c r="NXA45" s="425"/>
      <c r="NXB45" s="425"/>
      <c r="NXC45" s="425"/>
      <c r="NXD45" s="425"/>
      <c r="NXE45" s="425"/>
      <c r="NXF45" s="425"/>
      <c r="NXG45" s="425"/>
      <c r="NXH45" s="425"/>
      <c r="NXI45" s="425"/>
      <c r="NXJ45" s="425"/>
      <c r="NXK45" s="425"/>
      <c r="NXL45" s="425"/>
      <c r="NXM45" s="425"/>
      <c r="NXN45" s="425"/>
      <c r="NXO45" s="425"/>
      <c r="NXP45" s="425"/>
      <c r="NXQ45" s="425"/>
      <c r="NXR45" s="425"/>
      <c r="NXS45" s="425"/>
      <c r="NXT45" s="425"/>
      <c r="NXU45" s="425"/>
      <c r="NXV45" s="425"/>
      <c r="NXW45" s="425"/>
      <c r="NXX45" s="425"/>
      <c r="NXY45" s="425"/>
      <c r="NXZ45" s="425"/>
      <c r="NYA45" s="425"/>
      <c r="NYB45" s="425"/>
      <c r="NYC45" s="425"/>
      <c r="NYD45" s="425"/>
      <c r="NYE45" s="425"/>
      <c r="NYF45" s="425"/>
      <c r="NYG45" s="425"/>
      <c r="NYH45" s="425"/>
      <c r="NYI45" s="425"/>
      <c r="NYJ45" s="425"/>
      <c r="NYK45" s="425"/>
      <c r="NYL45" s="425"/>
      <c r="NYM45" s="425"/>
      <c r="NYN45" s="425"/>
      <c r="NYO45" s="425"/>
      <c r="NYP45" s="425"/>
      <c r="NYQ45" s="425"/>
      <c r="NYR45" s="425"/>
      <c r="NYS45" s="425"/>
      <c r="NYT45" s="425"/>
      <c r="NYU45" s="425"/>
      <c r="NYV45" s="425"/>
      <c r="NYW45" s="425"/>
      <c r="NYX45" s="425"/>
      <c r="NYY45" s="425"/>
      <c r="NYZ45" s="425"/>
      <c r="NZA45" s="425"/>
      <c r="NZB45" s="425"/>
      <c r="NZC45" s="425"/>
      <c r="NZD45" s="425"/>
      <c r="NZE45" s="425"/>
      <c r="NZF45" s="425"/>
      <c r="NZG45" s="425"/>
      <c r="NZH45" s="425"/>
      <c r="NZI45" s="425"/>
      <c r="NZJ45" s="425"/>
      <c r="NZK45" s="425"/>
      <c r="NZL45" s="425"/>
      <c r="NZM45" s="425"/>
      <c r="NZN45" s="425"/>
      <c r="NZO45" s="425"/>
      <c r="NZP45" s="425"/>
      <c r="NZQ45" s="425"/>
      <c r="NZR45" s="425"/>
      <c r="NZS45" s="425"/>
      <c r="NZT45" s="425"/>
      <c r="NZU45" s="425"/>
      <c r="NZV45" s="425"/>
      <c r="NZW45" s="425"/>
      <c r="NZX45" s="425"/>
      <c r="NZY45" s="425"/>
      <c r="NZZ45" s="425"/>
      <c r="OAA45" s="425"/>
      <c r="OAB45" s="425"/>
      <c r="OAC45" s="425"/>
      <c r="OAD45" s="425"/>
      <c r="OAE45" s="425"/>
      <c r="OAF45" s="425"/>
      <c r="OAG45" s="425"/>
      <c r="OAH45" s="425"/>
      <c r="OAI45" s="425"/>
      <c r="OAJ45" s="425"/>
      <c r="OAK45" s="425"/>
      <c r="OAL45" s="425"/>
      <c r="OAM45" s="425"/>
      <c r="OAN45" s="425"/>
      <c r="OAO45" s="425"/>
      <c r="OAP45" s="425"/>
      <c r="OAQ45" s="425"/>
      <c r="OAR45" s="425"/>
      <c r="OAS45" s="425"/>
      <c r="OAT45" s="425"/>
      <c r="OAU45" s="425"/>
      <c r="OAV45" s="425"/>
      <c r="OAW45" s="425"/>
      <c r="OAX45" s="425"/>
      <c r="OAY45" s="425"/>
      <c r="OAZ45" s="425"/>
      <c r="OBA45" s="425"/>
      <c r="OBB45" s="425"/>
      <c r="OBC45" s="425"/>
      <c r="OBD45" s="425"/>
      <c r="OBE45" s="425"/>
      <c r="OBF45" s="425"/>
      <c r="OBG45" s="425"/>
      <c r="OBH45" s="425"/>
      <c r="OBI45" s="425"/>
      <c r="OBJ45" s="425"/>
      <c r="OBK45" s="425"/>
      <c r="OBL45" s="425"/>
      <c r="OBM45" s="425"/>
      <c r="OBN45" s="425"/>
      <c r="OBO45" s="425"/>
      <c r="OBP45" s="425"/>
      <c r="OBQ45" s="425"/>
      <c r="OBR45" s="425"/>
      <c r="OBS45" s="425"/>
      <c r="OBT45" s="425"/>
      <c r="OBU45" s="425"/>
      <c r="OBV45" s="425"/>
      <c r="OBW45" s="425"/>
      <c r="OBX45" s="425"/>
      <c r="OBY45" s="425"/>
      <c r="OBZ45" s="425"/>
      <c r="OCA45" s="425"/>
      <c r="OCB45" s="425"/>
      <c r="OCC45" s="425"/>
      <c r="OCD45" s="425"/>
      <c r="OCE45" s="425"/>
      <c r="OCF45" s="425"/>
      <c r="OCG45" s="425"/>
      <c r="OCH45" s="425"/>
      <c r="OCI45" s="425"/>
      <c r="OCJ45" s="425"/>
      <c r="OCK45" s="425"/>
      <c r="OCL45" s="425"/>
      <c r="OCM45" s="425"/>
      <c r="OCN45" s="425"/>
      <c r="OCO45" s="425"/>
      <c r="OCP45" s="425"/>
      <c r="OCQ45" s="425"/>
      <c r="OCR45" s="425"/>
      <c r="OCS45" s="425"/>
      <c r="OCT45" s="425"/>
      <c r="OCV45" s="425"/>
      <c r="OCW45" s="425"/>
      <c r="OCX45" s="425"/>
      <c r="OCY45" s="425"/>
      <c r="OCZ45" s="425"/>
      <c r="ODA45" s="425"/>
      <c r="ODB45" s="425"/>
      <c r="ODC45" s="425"/>
      <c r="ODD45" s="425"/>
      <c r="ODE45" s="425"/>
      <c r="ODF45" s="425"/>
      <c r="ODG45" s="425"/>
      <c r="ODH45" s="425"/>
      <c r="ODI45" s="425"/>
      <c r="ODJ45" s="425"/>
      <c r="ODK45" s="425"/>
      <c r="ODL45" s="425"/>
      <c r="ODM45" s="425"/>
      <c r="ODN45" s="425"/>
      <c r="ODO45" s="425"/>
      <c r="ODP45" s="425"/>
      <c r="ODQ45" s="425"/>
      <c r="ODR45" s="425"/>
      <c r="ODS45" s="425"/>
      <c r="ODT45" s="425"/>
      <c r="ODU45" s="425"/>
      <c r="ODV45" s="425"/>
      <c r="ODW45" s="425"/>
      <c r="ODX45" s="425"/>
      <c r="ODY45" s="425"/>
      <c r="ODZ45" s="425"/>
      <c r="OEA45" s="425"/>
      <c r="OEB45" s="425"/>
      <c r="OEC45" s="425"/>
      <c r="OED45" s="425"/>
      <c r="OEE45" s="425"/>
      <c r="OEF45" s="425"/>
      <c r="OEG45" s="425"/>
      <c r="OEH45" s="425"/>
      <c r="OEI45" s="425"/>
      <c r="OEJ45" s="425"/>
      <c r="OEK45" s="425"/>
      <c r="OEL45" s="425"/>
      <c r="OEM45" s="425"/>
      <c r="OEN45" s="425"/>
      <c r="OEO45" s="425"/>
      <c r="OEP45" s="425"/>
      <c r="OEQ45" s="425"/>
      <c r="OER45" s="425"/>
      <c r="OES45" s="425"/>
      <c r="OET45" s="425"/>
      <c r="OEU45" s="425"/>
      <c r="OEV45" s="425"/>
      <c r="OEW45" s="425"/>
      <c r="OEX45" s="425"/>
      <c r="OEY45" s="425"/>
      <c r="OEZ45" s="425"/>
      <c r="OFA45" s="425"/>
      <c r="OFB45" s="425"/>
      <c r="OFC45" s="425"/>
      <c r="OFD45" s="425"/>
      <c r="OFE45" s="425"/>
      <c r="OFF45" s="425"/>
      <c r="OFG45" s="425"/>
      <c r="OFH45" s="425"/>
      <c r="OFI45" s="425"/>
      <c r="OFJ45" s="425"/>
      <c r="OFK45" s="425"/>
      <c r="OFL45" s="425"/>
      <c r="OFM45" s="425"/>
      <c r="OFN45" s="425"/>
      <c r="OFO45" s="425"/>
      <c r="OFP45" s="425"/>
      <c r="OFQ45" s="425"/>
      <c r="OFR45" s="425"/>
      <c r="OFS45" s="425"/>
      <c r="OFT45" s="425"/>
      <c r="OFU45" s="425"/>
      <c r="OFV45" s="425"/>
      <c r="OFW45" s="425"/>
      <c r="OFX45" s="425"/>
      <c r="OFY45" s="425"/>
      <c r="OFZ45" s="425"/>
      <c r="OGA45" s="425"/>
      <c r="OGB45" s="425"/>
      <c r="OGC45" s="425"/>
      <c r="OGD45" s="425"/>
      <c r="OGE45" s="425"/>
      <c r="OGF45" s="425"/>
      <c r="OGG45" s="425"/>
      <c r="OGH45" s="425"/>
      <c r="OGI45" s="425"/>
      <c r="OGJ45" s="425"/>
      <c r="OGK45" s="425"/>
      <c r="OGL45" s="425"/>
      <c r="OGM45" s="425"/>
      <c r="OGN45" s="425"/>
      <c r="OGO45" s="425"/>
      <c r="OGP45" s="425"/>
      <c r="OGQ45" s="425"/>
      <c r="OGR45" s="425"/>
      <c r="OGS45" s="425"/>
      <c r="OGT45" s="425"/>
      <c r="OGU45" s="425"/>
      <c r="OGV45" s="425"/>
      <c r="OGW45" s="425"/>
      <c r="OGX45" s="425"/>
      <c r="OGY45" s="425"/>
      <c r="OGZ45" s="425"/>
      <c r="OHA45" s="425"/>
      <c r="OHB45" s="425"/>
      <c r="OHC45" s="425"/>
      <c r="OHD45" s="425"/>
      <c r="OHE45" s="425"/>
      <c r="OHF45" s="425"/>
      <c r="OHG45" s="425"/>
      <c r="OHH45" s="425"/>
      <c r="OHI45" s="425"/>
      <c r="OHJ45" s="425"/>
      <c r="OHK45" s="425"/>
      <c r="OHL45" s="425"/>
      <c r="OHM45" s="425"/>
      <c r="OHN45" s="425"/>
      <c r="OHO45" s="425"/>
      <c r="OHP45" s="425"/>
      <c r="OHQ45" s="425"/>
      <c r="OHR45" s="425"/>
      <c r="OHS45" s="425"/>
      <c r="OHT45" s="425"/>
      <c r="OHU45" s="425"/>
      <c r="OHV45" s="425"/>
      <c r="OHW45" s="425"/>
      <c r="OHX45" s="425"/>
      <c r="OHY45" s="425"/>
      <c r="OHZ45" s="425"/>
      <c r="OIA45" s="425"/>
      <c r="OIB45" s="425"/>
      <c r="OIC45" s="425"/>
      <c r="OID45" s="425"/>
      <c r="OIE45" s="425"/>
      <c r="OIF45" s="425"/>
      <c r="OIG45" s="425"/>
      <c r="OIH45" s="425"/>
      <c r="OII45" s="425"/>
      <c r="OIJ45" s="425"/>
      <c r="OIK45" s="425"/>
      <c r="OIL45" s="425"/>
      <c r="OIM45" s="425"/>
      <c r="OIN45" s="425"/>
      <c r="OIO45" s="425"/>
      <c r="OIP45" s="425"/>
      <c r="OIQ45" s="425"/>
      <c r="OIR45" s="425"/>
      <c r="OIS45" s="425"/>
      <c r="OIT45" s="425"/>
      <c r="OIU45" s="425"/>
      <c r="OIV45" s="425"/>
      <c r="OIW45" s="425"/>
      <c r="OIX45" s="425"/>
      <c r="OIY45" s="425"/>
      <c r="OIZ45" s="425"/>
      <c r="OJA45" s="425"/>
      <c r="OJB45" s="425"/>
      <c r="OJC45" s="425"/>
      <c r="OJD45" s="425"/>
      <c r="OJE45" s="425"/>
      <c r="OJF45" s="425"/>
      <c r="OJG45" s="425"/>
      <c r="OJH45" s="425"/>
      <c r="OJI45" s="425"/>
      <c r="OJJ45" s="425"/>
      <c r="OJK45" s="425"/>
      <c r="OJL45" s="425"/>
      <c r="OJM45" s="425"/>
      <c r="OJN45" s="425"/>
      <c r="OJO45" s="425"/>
      <c r="OJP45" s="425"/>
      <c r="OJQ45" s="425"/>
      <c r="OJR45" s="425"/>
      <c r="OJS45" s="425"/>
      <c r="OJT45" s="425"/>
      <c r="OJU45" s="425"/>
      <c r="OJV45" s="425"/>
      <c r="OJW45" s="425"/>
      <c r="OJX45" s="425"/>
      <c r="OJY45" s="425"/>
      <c r="OJZ45" s="425"/>
      <c r="OKA45" s="425"/>
      <c r="OKB45" s="425"/>
      <c r="OKC45" s="425"/>
      <c r="OKD45" s="425"/>
      <c r="OKE45" s="425"/>
      <c r="OKF45" s="425"/>
      <c r="OKG45" s="425"/>
      <c r="OKH45" s="425"/>
      <c r="OKI45" s="425"/>
      <c r="OKJ45" s="425"/>
      <c r="OKK45" s="425"/>
      <c r="OKL45" s="425"/>
      <c r="OKM45" s="425"/>
      <c r="OKN45" s="425"/>
      <c r="OKO45" s="425"/>
      <c r="OKP45" s="425"/>
      <c r="OKQ45" s="425"/>
      <c r="OKR45" s="425"/>
      <c r="OKS45" s="425"/>
      <c r="OKT45" s="425"/>
      <c r="OKU45" s="425"/>
      <c r="OKV45" s="425"/>
      <c r="OKW45" s="425"/>
      <c r="OKX45" s="425"/>
      <c r="OKY45" s="425"/>
      <c r="OKZ45" s="425"/>
      <c r="OLA45" s="425"/>
      <c r="OLB45" s="425"/>
      <c r="OLC45" s="425"/>
      <c r="OLD45" s="425"/>
      <c r="OLE45" s="425"/>
      <c r="OLF45" s="425"/>
      <c r="OLG45" s="425"/>
      <c r="OLH45" s="425"/>
      <c r="OLI45" s="425"/>
      <c r="OLJ45" s="425"/>
      <c r="OLK45" s="425"/>
      <c r="OLL45" s="425"/>
      <c r="OLM45" s="425"/>
      <c r="OLN45" s="425"/>
      <c r="OLO45" s="425"/>
      <c r="OLP45" s="425"/>
      <c r="OLQ45" s="425"/>
      <c r="OLR45" s="425"/>
      <c r="OLS45" s="425"/>
      <c r="OLT45" s="425"/>
      <c r="OLU45" s="425"/>
      <c r="OLV45" s="425"/>
      <c r="OLW45" s="425"/>
      <c r="OLX45" s="425"/>
      <c r="OLY45" s="425"/>
      <c r="OLZ45" s="425"/>
      <c r="OMA45" s="425"/>
      <c r="OMB45" s="425"/>
      <c r="OMC45" s="425"/>
      <c r="OMD45" s="425"/>
      <c r="OME45" s="425"/>
      <c r="OMF45" s="425"/>
      <c r="OMG45" s="425"/>
      <c r="OMH45" s="425"/>
      <c r="OMI45" s="425"/>
      <c r="OMJ45" s="425"/>
      <c r="OMK45" s="425"/>
      <c r="OML45" s="425"/>
      <c r="OMM45" s="425"/>
      <c r="OMN45" s="425"/>
      <c r="OMO45" s="425"/>
      <c r="OMP45" s="425"/>
      <c r="OMR45" s="425"/>
      <c r="OMS45" s="425"/>
      <c r="OMT45" s="425"/>
      <c r="OMU45" s="425"/>
      <c r="OMV45" s="425"/>
      <c r="OMW45" s="425"/>
      <c r="OMX45" s="425"/>
      <c r="OMY45" s="425"/>
      <c r="OMZ45" s="425"/>
      <c r="ONA45" s="425"/>
      <c r="ONB45" s="425"/>
      <c r="ONC45" s="425"/>
      <c r="OND45" s="425"/>
      <c r="ONE45" s="425"/>
      <c r="ONF45" s="425"/>
      <c r="ONG45" s="425"/>
      <c r="ONH45" s="425"/>
      <c r="ONI45" s="425"/>
      <c r="ONJ45" s="425"/>
      <c r="ONK45" s="425"/>
      <c r="ONL45" s="425"/>
      <c r="ONM45" s="425"/>
      <c r="ONN45" s="425"/>
      <c r="ONO45" s="425"/>
      <c r="ONP45" s="425"/>
      <c r="ONQ45" s="425"/>
      <c r="ONR45" s="425"/>
      <c r="ONS45" s="425"/>
      <c r="ONT45" s="425"/>
      <c r="ONU45" s="425"/>
      <c r="ONV45" s="425"/>
      <c r="ONW45" s="425"/>
      <c r="ONX45" s="425"/>
      <c r="ONY45" s="425"/>
      <c r="ONZ45" s="425"/>
      <c r="OOA45" s="425"/>
      <c r="OOB45" s="425"/>
      <c r="OOC45" s="425"/>
      <c r="OOD45" s="425"/>
      <c r="OOE45" s="425"/>
      <c r="OOF45" s="425"/>
      <c r="OOG45" s="425"/>
      <c r="OOH45" s="425"/>
      <c r="OOI45" s="425"/>
      <c r="OOJ45" s="425"/>
      <c r="OOK45" s="425"/>
      <c r="OOL45" s="425"/>
      <c r="OOM45" s="425"/>
      <c r="OON45" s="425"/>
      <c r="OOO45" s="425"/>
      <c r="OOP45" s="425"/>
      <c r="OOQ45" s="425"/>
      <c r="OOR45" s="425"/>
      <c r="OOS45" s="425"/>
      <c r="OOT45" s="425"/>
      <c r="OOU45" s="425"/>
      <c r="OOV45" s="425"/>
      <c r="OOW45" s="425"/>
      <c r="OOX45" s="425"/>
      <c r="OOY45" s="425"/>
      <c r="OOZ45" s="425"/>
      <c r="OPA45" s="425"/>
      <c r="OPB45" s="425"/>
      <c r="OPC45" s="425"/>
      <c r="OPD45" s="425"/>
      <c r="OPE45" s="425"/>
      <c r="OPF45" s="425"/>
      <c r="OPG45" s="425"/>
      <c r="OPH45" s="425"/>
      <c r="OPI45" s="425"/>
      <c r="OPJ45" s="425"/>
      <c r="OPK45" s="425"/>
      <c r="OPL45" s="425"/>
      <c r="OPM45" s="425"/>
      <c r="OPN45" s="425"/>
      <c r="OPO45" s="425"/>
      <c r="OPP45" s="425"/>
      <c r="OPQ45" s="425"/>
      <c r="OPR45" s="425"/>
      <c r="OPS45" s="425"/>
      <c r="OPT45" s="425"/>
      <c r="OPU45" s="425"/>
      <c r="OPV45" s="425"/>
      <c r="OPW45" s="425"/>
      <c r="OPX45" s="425"/>
      <c r="OPY45" s="425"/>
      <c r="OPZ45" s="425"/>
      <c r="OQA45" s="425"/>
      <c r="OQB45" s="425"/>
      <c r="OQC45" s="425"/>
      <c r="OQD45" s="425"/>
      <c r="OQE45" s="425"/>
      <c r="OQF45" s="425"/>
      <c r="OQG45" s="425"/>
      <c r="OQH45" s="425"/>
      <c r="OQI45" s="425"/>
      <c r="OQJ45" s="425"/>
      <c r="OQK45" s="425"/>
      <c r="OQL45" s="425"/>
      <c r="OQM45" s="425"/>
      <c r="OQN45" s="425"/>
      <c r="OQO45" s="425"/>
      <c r="OQP45" s="425"/>
      <c r="OQQ45" s="425"/>
      <c r="OQR45" s="425"/>
      <c r="OQS45" s="425"/>
      <c r="OQT45" s="425"/>
      <c r="OQU45" s="425"/>
      <c r="OQV45" s="425"/>
      <c r="OQW45" s="425"/>
      <c r="OQX45" s="425"/>
      <c r="OQY45" s="425"/>
      <c r="OQZ45" s="425"/>
      <c r="ORA45" s="425"/>
      <c r="ORB45" s="425"/>
      <c r="ORC45" s="425"/>
      <c r="ORD45" s="425"/>
      <c r="ORE45" s="425"/>
      <c r="ORF45" s="425"/>
      <c r="ORG45" s="425"/>
      <c r="ORH45" s="425"/>
      <c r="ORI45" s="425"/>
      <c r="ORJ45" s="425"/>
      <c r="ORK45" s="425"/>
      <c r="ORL45" s="425"/>
      <c r="ORM45" s="425"/>
      <c r="ORN45" s="425"/>
      <c r="ORO45" s="425"/>
      <c r="ORP45" s="425"/>
      <c r="ORQ45" s="425"/>
      <c r="ORR45" s="425"/>
      <c r="ORS45" s="425"/>
      <c r="ORT45" s="425"/>
      <c r="ORU45" s="425"/>
      <c r="ORV45" s="425"/>
      <c r="ORW45" s="425"/>
      <c r="ORX45" s="425"/>
      <c r="ORY45" s="425"/>
      <c r="ORZ45" s="425"/>
      <c r="OSA45" s="425"/>
      <c r="OSB45" s="425"/>
      <c r="OSC45" s="425"/>
      <c r="OSD45" s="425"/>
      <c r="OSE45" s="425"/>
      <c r="OSF45" s="425"/>
      <c r="OSG45" s="425"/>
      <c r="OSH45" s="425"/>
      <c r="OSI45" s="425"/>
      <c r="OSJ45" s="425"/>
      <c r="OSK45" s="425"/>
      <c r="OSL45" s="425"/>
      <c r="OSM45" s="425"/>
      <c r="OSN45" s="425"/>
      <c r="OSO45" s="425"/>
      <c r="OSP45" s="425"/>
      <c r="OSQ45" s="425"/>
      <c r="OSR45" s="425"/>
      <c r="OSS45" s="425"/>
      <c r="OST45" s="425"/>
      <c r="OSU45" s="425"/>
      <c r="OSV45" s="425"/>
      <c r="OSW45" s="425"/>
      <c r="OSX45" s="425"/>
      <c r="OSY45" s="425"/>
      <c r="OSZ45" s="425"/>
      <c r="OTA45" s="425"/>
      <c r="OTB45" s="425"/>
      <c r="OTC45" s="425"/>
      <c r="OTD45" s="425"/>
      <c r="OTE45" s="425"/>
      <c r="OTF45" s="425"/>
      <c r="OTG45" s="425"/>
      <c r="OTH45" s="425"/>
      <c r="OTI45" s="425"/>
      <c r="OTJ45" s="425"/>
      <c r="OTK45" s="425"/>
      <c r="OTL45" s="425"/>
      <c r="OTM45" s="425"/>
      <c r="OTN45" s="425"/>
      <c r="OTO45" s="425"/>
      <c r="OTP45" s="425"/>
      <c r="OTQ45" s="425"/>
      <c r="OTR45" s="425"/>
      <c r="OTS45" s="425"/>
      <c r="OTT45" s="425"/>
      <c r="OTU45" s="425"/>
      <c r="OTV45" s="425"/>
      <c r="OTW45" s="425"/>
      <c r="OTX45" s="425"/>
      <c r="OTY45" s="425"/>
      <c r="OTZ45" s="425"/>
      <c r="OUA45" s="425"/>
      <c r="OUB45" s="425"/>
      <c r="OUC45" s="425"/>
      <c r="OUD45" s="425"/>
      <c r="OUE45" s="425"/>
      <c r="OUF45" s="425"/>
      <c r="OUG45" s="425"/>
      <c r="OUH45" s="425"/>
      <c r="OUI45" s="425"/>
      <c r="OUJ45" s="425"/>
      <c r="OUK45" s="425"/>
      <c r="OUL45" s="425"/>
      <c r="OUM45" s="425"/>
      <c r="OUN45" s="425"/>
      <c r="OUO45" s="425"/>
      <c r="OUP45" s="425"/>
      <c r="OUQ45" s="425"/>
      <c r="OUR45" s="425"/>
      <c r="OUS45" s="425"/>
      <c r="OUT45" s="425"/>
      <c r="OUU45" s="425"/>
      <c r="OUV45" s="425"/>
      <c r="OUW45" s="425"/>
      <c r="OUX45" s="425"/>
      <c r="OUY45" s="425"/>
      <c r="OUZ45" s="425"/>
      <c r="OVA45" s="425"/>
      <c r="OVB45" s="425"/>
      <c r="OVC45" s="425"/>
      <c r="OVD45" s="425"/>
      <c r="OVE45" s="425"/>
      <c r="OVF45" s="425"/>
      <c r="OVG45" s="425"/>
      <c r="OVH45" s="425"/>
      <c r="OVI45" s="425"/>
      <c r="OVJ45" s="425"/>
      <c r="OVK45" s="425"/>
      <c r="OVL45" s="425"/>
      <c r="OVM45" s="425"/>
      <c r="OVN45" s="425"/>
      <c r="OVO45" s="425"/>
      <c r="OVP45" s="425"/>
      <c r="OVQ45" s="425"/>
      <c r="OVR45" s="425"/>
      <c r="OVS45" s="425"/>
      <c r="OVT45" s="425"/>
      <c r="OVU45" s="425"/>
      <c r="OVV45" s="425"/>
      <c r="OVW45" s="425"/>
      <c r="OVX45" s="425"/>
      <c r="OVY45" s="425"/>
      <c r="OVZ45" s="425"/>
      <c r="OWA45" s="425"/>
      <c r="OWB45" s="425"/>
      <c r="OWC45" s="425"/>
      <c r="OWD45" s="425"/>
      <c r="OWE45" s="425"/>
      <c r="OWF45" s="425"/>
      <c r="OWG45" s="425"/>
      <c r="OWH45" s="425"/>
      <c r="OWI45" s="425"/>
      <c r="OWJ45" s="425"/>
      <c r="OWK45" s="425"/>
      <c r="OWL45" s="425"/>
      <c r="OWN45" s="425"/>
      <c r="OWO45" s="425"/>
      <c r="OWP45" s="425"/>
      <c r="OWQ45" s="425"/>
      <c r="OWR45" s="425"/>
      <c r="OWS45" s="425"/>
      <c r="OWT45" s="425"/>
      <c r="OWU45" s="425"/>
      <c r="OWV45" s="425"/>
      <c r="OWW45" s="425"/>
      <c r="OWX45" s="425"/>
      <c r="OWY45" s="425"/>
      <c r="OWZ45" s="425"/>
      <c r="OXA45" s="425"/>
      <c r="OXB45" s="425"/>
      <c r="OXC45" s="425"/>
      <c r="OXD45" s="425"/>
      <c r="OXE45" s="425"/>
      <c r="OXF45" s="425"/>
      <c r="OXG45" s="425"/>
      <c r="OXH45" s="425"/>
      <c r="OXI45" s="425"/>
      <c r="OXJ45" s="425"/>
      <c r="OXK45" s="425"/>
      <c r="OXL45" s="425"/>
      <c r="OXM45" s="425"/>
      <c r="OXN45" s="425"/>
      <c r="OXO45" s="425"/>
      <c r="OXP45" s="425"/>
      <c r="OXQ45" s="425"/>
      <c r="OXR45" s="425"/>
      <c r="OXS45" s="425"/>
      <c r="OXT45" s="425"/>
      <c r="OXU45" s="425"/>
      <c r="OXV45" s="425"/>
      <c r="OXW45" s="425"/>
      <c r="OXX45" s="425"/>
      <c r="OXY45" s="425"/>
      <c r="OXZ45" s="425"/>
      <c r="OYA45" s="425"/>
      <c r="OYB45" s="425"/>
      <c r="OYC45" s="425"/>
      <c r="OYD45" s="425"/>
      <c r="OYE45" s="425"/>
      <c r="OYF45" s="425"/>
      <c r="OYG45" s="425"/>
      <c r="OYH45" s="425"/>
      <c r="OYI45" s="425"/>
      <c r="OYJ45" s="425"/>
      <c r="OYK45" s="425"/>
      <c r="OYL45" s="425"/>
      <c r="OYM45" s="425"/>
      <c r="OYN45" s="425"/>
      <c r="OYO45" s="425"/>
      <c r="OYP45" s="425"/>
      <c r="OYQ45" s="425"/>
      <c r="OYR45" s="425"/>
      <c r="OYS45" s="425"/>
      <c r="OYT45" s="425"/>
      <c r="OYU45" s="425"/>
      <c r="OYV45" s="425"/>
      <c r="OYW45" s="425"/>
      <c r="OYX45" s="425"/>
      <c r="OYY45" s="425"/>
      <c r="OYZ45" s="425"/>
      <c r="OZA45" s="425"/>
      <c r="OZB45" s="425"/>
      <c r="OZC45" s="425"/>
      <c r="OZD45" s="425"/>
      <c r="OZE45" s="425"/>
      <c r="OZF45" s="425"/>
      <c r="OZG45" s="425"/>
      <c r="OZH45" s="425"/>
      <c r="OZI45" s="425"/>
      <c r="OZJ45" s="425"/>
      <c r="OZK45" s="425"/>
      <c r="OZL45" s="425"/>
      <c r="OZM45" s="425"/>
      <c r="OZN45" s="425"/>
      <c r="OZO45" s="425"/>
      <c r="OZP45" s="425"/>
      <c r="OZQ45" s="425"/>
      <c r="OZR45" s="425"/>
      <c r="OZS45" s="425"/>
      <c r="OZT45" s="425"/>
      <c r="OZU45" s="425"/>
      <c r="OZV45" s="425"/>
      <c r="OZW45" s="425"/>
      <c r="OZX45" s="425"/>
      <c r="OZY45" s="425"/>
      <c r="OZZ45" s="425"/>
      <c r="PAA45" s="425"/>
      <c r="PAB45" s="425"/>
      <c r="PAC45" s="425"/>
      <c r="PAD45" s="425"/>
      <c r="PAE45" s="425"/>
      <c r="PAF45" s="425"/>
      <c r="PAG45" s="425"/>
      <c r="PAH45" s="425"/>
      <c r="PAI45" s="425"/>
      <c r="PAJ45" s="425"/>
      <c r="PAK45" s="425"/>
      <c r="PAL45" s="425"/>
      <c r="PAM45" s="425"/>
      <c r="PAN45" s="425"/>
      <c r="PAO45" s="425"/>
      <c r="PAP45" s="425"/>
      <c r="PAQ45" s="425"/>
      <c r="PAR45" s="425"/>
      <c r="PAS45" s="425"/>
      <c r="PAT45" s="425"/>
      <c r="PAU45" s="425"/>
      <c r="PAV45" s="425"/>
      <c r="PAW45" s="425"/>
      <c r="PAX45" s="425"/>
      <c r="PAY45" s="425"/>
      <c r="PAZ45" s="425"/>
      <c r="PBA45" s="425"/>
      <c r="PBB45" s="425"/>
      <c r="PBC45" s="425"/>
      <c r="PBD45" s="425"/>
      <c r="PBE45" s="425"/>
      <c r="PBF45" s="425"/>
      <c r="PBG45" s="425"/>
      <c r="PBH45" s="425"/>
      <c r="PBI45" s="425"/>
      <c r="PBJ45" s="425"/>
      <c r="PBK45" s="425"/>
      <c r="PBL45" s="425"/>
      <c r="PBM45" s="425"/>
      <c r="PBN45" s="425"/>
      <c r="PBO45" s="425"/>
      <c r="PBP45" s="425"/>
      <c r="PBQ45" s="425"/>
      <c r="PBR45" s="425"/>
      <c r="PBS45" s="425"/>
      <c r="PBT45" s="425"/>
      <c r="PBU45" s="425"/>
      <c r="PBV45" s="425"/>
      <c r="PBW45" s="425"/>
      <c r="PBX45" s="425"/>
      <c r="PBY45" s="425"/>
      <c r="PBZ45" s="425"/>
      <c r="PCA45" s="425"/>
      <c r="PCB45" s="425"/>
      <c r="PCC45" s="425"/>
      <c r="PCD45" s="425"/>
      <c r="PCE45" s="425"/>
      <c r="PCF45" s="425"/>
      <c r="PCG45" s="425"/>
      <c r="PCH45" s="425"/>
      <c r="PCI45" s="425"/>
      <c r="PCJ45" s="425"/>
      <c r="PCK45" s="425"/>
      <c r="PCL45" s="425"/>
      <c r="PCM45" s="425"/>
      <c r="PCN45" s="425"/>
      <c r="PCO45" s="425"/>
      <c r="PCP45" s="425"/>
      <c r="PCQ45" s="425"/>
      <c r="PCR45" s="425"/>
      <c r="PCS45" s="425"/>
      <c r="PCT45" s="425"/>
      <c r="PCU45" s="425"/>
      <c r="PCV45" s="425"/>
      <c r="PCW45" s="425"/>
      <c r="PCX45" s="425"/>
      <c r="PCY45" s="425"/>
      <c r="PCZ45" s="425"/>
      <c r="PDA45" s="425"/>
      <c r="PDB45" s="425"/>
      <c r="PDC45" s="425"/>
      <c r="PDD45" s="425"/>
      <c r="PDE45" s="425"/>
      <c r="PDF45" s="425"/>
      <c r="PDG45" s="425"/>
      <c r="PDH45" s="425"/>
      <c r="PDI45" s="425"/>
      <c r="PDJ45" s="425"/>
      <c r="PDK45" s="425"/>
      <c r="PDL45" s="425"/>
      <c r="PDM45" s="425"/>
      <c r="PDN45" s="425"/>
      <c r="PDO45" s="425"/>
      <c r="PDP45" s="425"/>
      <c r="PDQ45" s="425"/>
      <c r="PDR45" s="425"/>
      <c r="PDS45" s="425"/>
      <c r="PDT45" s="425"/>
      <c r="PDU45" s="425"/>
      <c r="PDV45" s="425"/>
      <c r="PDW45" s="425"/>
      <c r="PDX45" s="425"/>
      <c r="PDY45" s="425"/>
      <c r="PDZ45" s="425"/>
      <c r="PEA45" s="425"/>
      <c r="PEB45" s="425"/>
      <c r="PEC45" s="425"/>
      <c r="PED45" s="425"/>
      <c r="PEE45" s="425"/>
      <c r="PEF45" s="425"/>
      <c r="PEG45" s="425"/>
      <c r="PEH45" s="425"/>
      <c r="PEI45" s="425"/>
      <c r="PEJ45" s="425"/>
      <c r="PEK45" s="425"/>
      <c r="PEL45" s="425"/>
      <c r="PEM45" s="425"/>
      <c r="PEN45" s="425"/>
      <c r="PEO45" s="425"/>
      <c r="PEP45" s="425"/>
      <c r="PEQ45" s="425"/>
      <c r="PER45" s="425"/>
      <c r="PES45" s="425"/>
      <c r="PET45" s="425"/>
      <c r="PEU45" s="425"/>
      <c r="PEV45" s="425"/>
      <c r="PEW45" s="425"/>
      <c r="PEX45" s="425"/>
      <c r="PEY45" s="425"/>
      <c r="PEZ45" s="425"/>
      <c r="PFA45" s="425"/>
      <c r="PFB45" s="425"/>
      <c r="PFC45" s="425"/>
      <c r="PFD45" s="425"/>
      <c r="PFE45" s="425"/>
      <c r="PFF45" s="425"/>
      <c r="PFG45" s="425"/>
      <c r="PFH45" s="425"/>
      <c r="PFI45" s="425"/>
      <c r="PFJ45" s="425"/>
      <c r="PFK45" s="425"/>
      <c r="PFL45" s="425"/>
      <c r="PFM45" s="425"/>
      <c r="PFN45" s="425"/>
      <c r="PFO45" s="425"/>
      <c r="PFP45" s="425"/>
      <c r="PFQ45" s="425"/>
      <c r="PFR45" s="425"/>
      <c r="PFS45" s="425"/>
      <c r="PFT45" s="425"/>
      <c r="PFU45" s="425"/>
      <c r="PFV45" s="425"/>
      <c r="PFW45" s="425"/>
      <c r="PFX45" s="425"/>
      <c r="PFY45" s="425"/>
      <c r="PFZ45" s="425"/>
      <c r="PGA45" s="425"/>
      <c r="PGB45" s="425"/>
      <c r="PGC45" s="425"/>
      <c r="PGD45" s="425"/>
      <c r="PGE45" s="425"/>
      <c r="PGF45" s="425"/>
      <c r="PGG45" s="425"/>
      <c r="PGH45" s="425"/>
      <c r="PGJ45" s="425"/>
      <c r="PGK45" s="425"/>
      <c r="PGL45" s="425"/>
      <c r="PGM45" s="425"/>
      <c r="PGN45" s="425"/>
      <c r="PGO45" s="425"/>
      <c r="PGP45" s="425"/>
      <c r="PGQ45" s="425"/>
      <c r="PGR45" s="425"/>
      <c r="PGS45" s="425"/>
      <c r="PGT45" s="425"/>
      <c r="PGU45" s="425"/>
      <c r="PGV45" s="425"/>
      <c r="PGW45" s="425"/>
      <c r="PGX45" s="425"/>
      <c r="PGY45" s="425"/>
      <c r="PGZ45" s="425"/>
      <c r="PHA45" s="425"/>
      <c r="PHB45" s="425"/>
      <c r="PHC45" s="425"/>
      <c r="PHD45" s="425"/>
      <c r="PHE45" s="425"/>
      <c r="PHF45" s="425"/>
      <c r="PHG45" s="425"/>
      <c r="PHH45" s="425"/>
      <c r="PHI45" s="425"/>
      <c r="PHJ45" s="425"/>
      <c r="PHK45" s="425"/>
      <c r="PHL45" s="425"/>
      <c r="PHM45" s="425"/>
      <c r="PHN45" s="425"/>
      <c r="PHO45" s="425"/>
      <c r="PHP45" s="425"/>
      <c r="PHQ45" s="425"/>
      <c r="PHR45" s="425"/>
      <c r="PHS45" s="425"/>
      <c r="PHT45" s="425"/>
      <c r="PHU45" s="425"/>
      <c r="PHV45" s="425"/>
      <c r="PHW45" s="425"/>
      <c r="PHX45" s="425"/>
      <c r="PHY45" s="425"/>
      <c r="PHZ45" s="425"/>
      <c r="PIA45" s="425"/>
      <c r="PIB45" s="425"/>
      <c r="PIC45" s="425"/>
      <c r="PID45" s="425"/>
      <c r="PIE45" s="425"/>
      <c r="PIF45" s="425"/>
      <c r="PIG45" s="425"/>
      <c r="PIH45" s="425"/>
      <c r="PII45" s="425"/>
      <c r="PIJ45" s="425"/>
      <c r="PIK45" s="425"/>
      <c r="PIL45" s="425"/>
      <c r="PIM45" s="425"/>
      <c r="PIN45" s="425"/>
      <c r="PIO45" s="425"/>
      <c r="PIP45" s="425"/>
      <c r="PIQ45" s="425"/>
      <c r="PIR45" s="425"/>
      <c r="PIS45" s="425"/>
      <c r="PIT45" s="425"/>
      <c r="PIU45" s="425"/>
      <c r="PIV45" s="425"/>
      <c r="PIW45" s="425"/>
      <c r="PIX45" s="425"/>
      <c r="PIY45" s="425"/>
      <c r="PIZ45" s="425"/>
      <c r="PJA45" s="425"/>
      <c r="PJB45" s="425"/>
      <c r="PJC45" s="425"/>
      <c r="PJD45" s="425"/>
      <c r="PJE45" s="425"/>
      <c r="PJF45" s="425"/>
      <c r="PJG45" s="425"/>
      <c r="PJH45" s="425"/>
      <c r="PJI45" s="425"/>
      <c r="PJJ45" s="425"/>
      <c r="PJK45" s="425"/>
      <c r="PJL45" s="425"/>
      <c r="PJM45" s="425"/>
      <c r="PJN45" s="425"/>
      <c r="PJO45" s="425"/>
      <c r="PJP45" s="425"/>
      <c r="PJQ45" s="425"/>
      <c r="PJR45" s="425"/>
      <c r="PJS45" s="425"/>
      <c r="PJT45" s="425"/>
      <c r="PJU45" s="425"/>
      <c r="PJV45" s="425"/>
      <c r="PJW45" s="425"/>
      <c r="PJX45" s="425"/>
      <c r="PJY45" s="425"/>
      <c r="PJZ45" s="425"/>
      <c r="PKA45" s="425"/>
      <c r="PKB45" s="425"/>
      <c r="PKC45" s="425"/>
      <c r="PKD45" s="425"/>
      <c r="PKE45" s="425"/>
      <c r="PKF45" s="425"/>
      <c r="PKG45" s="425"/>
      <c r="PKH45" s="425"/>
      <c r="PKI45" s="425"/>
      <c r="PKJ45" s="425"/>
      <c r="PKK45" s="425"/>
      <c r="PKL45" s="425"/>
      <c r="PKM45" s="425"/>
      <c r="PKN45" s="425"/>
      <c r="PKO45" s="425"/>
      <c r="PKP45" s="425"/>
      <c r="PKQ45" s="425"/>
      <c r="PKR45" s="425"/>
      <c r="PKS45" s="425"/>
      <c r="PKT45" s="425"/>
      <c r="PKU45" s="425"/>
      <c r="PKV45" s="425"/>
      <c r="PKW45" s="425"/>
      <c r="PKX45" s="425"/>
      <c r="PKY45" s="425"/>
      <c r="PKZ45" s="425"/>
      <c r="PLA45" s="425"/>
      <c r="PLB45" s="425"/>
      <c r="PLC45" s="425"/>
      <c r="PLD45" s="425"/>
      <c r="PLE45" s="425"/>
      <c r="PLF45" s="425"/>
      <c r="PLG45" s="425"/>
      <c r="PLH45" s="425"/>
      <c r="PLI45" s="425"/>
      <c r="PLJ45" s="425"/>
      <c r="PLK45" s="425"/>
      <c r="PLL45" s="425"/>
      <c r="PLM45" s="425"/>
      <c r="PLN45" s="425"/>
      <c r="PLO45" s="425"/>
      <c r="PLP45" s="425"/>
      <c r="PLQ45" s="425"/>
      <c r="PLR45" s="425"/>
      <c r="PLS45" s="425"/>
      <c r="PLT45" s="425"/>
      <c r="PLU45" s="425"/>
      <c r="PLV45" s="425"/>
      <c r="PLW45" s="425"/>
      <c r="PLX45" s="425"/>
      <c r="PLY45" s="425"/>
      <c r="PLZ45" s="425"/>
      <c r="PMA45" s="425"/>
      <c r="PMB45" s="425"/>
      <c r="PMC45" s="425"/>
      <c r="PMD45" s="425"/>
      <c r="PME45" s="425"/>
      <c r="PMF45" s="425"/>
      <c r="PMG45" s="425"/>
      <c r="PMH45" s="425"/>
      <c r="PMI45" s="425"/>
      <c r="PMJ45" s="425"/>
      <c r="PMK45" s="425"/>
      <c r="PML45" s="425"/>
      <c r="PMM45" s="425"/>
      <c r="PMN45" s="425"/>
      <c r="PMO45" s="425"/>
      <c r="PMP45" s="425"/>
      <c r="PMQ45" s="425"/>
      <c r="PMR45" s="425"/>
      <c r="PMS45" s="425"/>
      <c r="PMT45" s="425"/>
      <c r="PMU45" s="425"/>
      <c r="PMV45" s="425"/>
      <c r="PMW45" s="425"/>
      <c r="PMX45" s="425"/>
      <c r="PMY45" s="425"/>
      <c r="PMZ45" s="425"/>
      <c r="PNA45" s="425"/>
      <c r="PNB45" s="425"/>
      <c r="PNC45" s="425"/>
      <c r="PND45" s="425"/>
      <c r="PNE45" s="425"/>
      <c r="PNF45" s="425"/>
      <c r="PNG45" s="425"/>
      <c r="PNH45" s="425"/>
      <c r="PNI45" s="425"/>
      <c r="PNJ45" s="425"/>
      <c r="PNK45" s="425"/>
      <c r="PNL45" s="425"/>
      <c r="PNM45" s="425"/>
      <c r="PNN45" s="425"/>
      <c r="PNO45" s="425"/>
      <c r="PNP45" s="425"/>
      <c r="PNQ45" s="425"/>
      <c r="PNR45" s="425"/>
      <c r="PNS45" s="425"/>
      <c r="PNT45" s="425"/>
      <c r="PNU45" s="425"/>
      <c r="PNV45" s="425"/>
      <c r="PNW45" s="425"/>
      <c r="PNX45" s="425"/>
      <c r="PNY45" s="425"/>
      <c r="PNZ45" s="425"/>
      <c r="POA45" s="425"/>
      <c r="POB45" s="425"/>
      <c r="POC45" s="425"/>
      <c r="POD45" s="425"/>
      <c r="POE45" s="425"/>
      <c r="POF45" s="425"/>
      <c r="POG45" s="425"/>
      <c r="POH45" s="425"/>
      <c r="POI45" s="425"/>
      <c r="POJ45" s="425"/>
      <c r="POK45" s="425"/>
      <c r="POL45" s="425"/>
      <c r="POM45" s="425"/>
      <c r="PON45" s="425"/>
      <c r="POO45" s="425"/>
      <c r="POP45" s="425"/>
      <c r="POQ45" s="425"/>
      <c r="POR45" s="425"/>
      <c r="POS45" s="425"/>
      <c r="POT45" s="425"/>
      <c r="POU45" s="425"/>
      <c r="POV45" s="425"/>
      <c r="POW45" s="425"/>
      <c r="POX45" s="425"/>
      <c r="POY45" s="425"/>
      <c r="POZ45" s="425"/>
      <c r="PPA45" s="425"/>
      <c r="PPB45" s="425"/>
      <c r="PPC45" s="425"/>
      <c r="PPD45" s="425"/>
      <c r="PPE45" s="425"/>
      <c r="PPF45" s="425"/>
      <c r="PPG45" s="425"/>
      <c r="PPH45" s="425"/>
      <c r="PPI45" s="425"/>
      <c r="PPJ45" s="425"/>
      <c r="PPK45" s="425"/>
      <c r="PPL45" s="425"/>
      <c r="PPM45" s="425"/>
      <c r="PPN45" s="425"/>
      <c r="PPO45" s="425"/>
      <c r="PPP45" s="425"/>
      <c r="PPQ45" s="425"/>
      <c r="PPR45" s="425"/>
      <c r="PPS45" s="425"/>
      <c r="PPT45" s="425"/>
      <c r="PPU45" s="425"/>
      <c r="PPV45" s="425"/>
      <c r="PPW45" s="425"/>
      <c r="PPX45" s="425"/>
      <c r="PPY45" s="425"/>
      <c r="PPZ45" s="425"/>
      <c r="PQA45" s="425"/>
      <c r="PQB45" s="425"/>
      <c r="PQC45" s="425"/>
      <c r="PQD45" s="425"/>
      <c r="PQF45" s="425"/>
      <c r="PQG45" s="425"/>
      <c r="PQH45" s="425"/>
      <c r="PQI45" s="425"/>
      <c r="PQJ45" s="425"/>
      <c r="PQK45" s="425"/>
      <c r="PQL45" s="425"/>
      <c r="PQM45" s="425"/>
      <c r="PQN45" s="425"/>
      <c r="PQO45" s="425"/>
      <c r="PQP45" s="425"/>
      <c r="PQQ45" s="425"/>
      <c r="PQR45" s="425"/>
      <c r="PQS45" s="425"/>
      <c r="PQT45" s="425"/>
      <c r="PQU45" s="425"/>
      <c r="PQV45" s="425"/>
      <c r="PQW45" s="425"/>
      <c r="PQX45" s="425"/>
      <c r="PQY45" s="425"/>
      <c r="PQZ45" s="425"/>
      <c r="PRA45" s="425"/>
      <c r="PRB45" s="425"/>
      <c r="PRC45" s="425"/>
      <c r="PRD45" s="425"/>
      <c r="PRE45" s="425"/>
      <c r="PRF45" s="425"/>
      <c r="PRG45" s="425"/>
      <c r="PRH45" s="425"/>
      <c r="PRI45" s="425"/>
      <c r="PRJ45" s="425"/>
      <c r="PRK45" s="425"/>
      <c r="PRL45" s="425"/>
      <c r="PRM45" s="425"/>
      <c r="PRN45" s="425"/>
      <c r="PRO45" s="425"/>
      <c r="PRP45" s="425"/>
      <c r="PRQ45" s="425"/>
      <c r="PRR45" s="425"/>
      <c r="PRS45" s="425"/>
      <c r="PRT45" s="425"/>
      <c r="PRU45" s="425"/>
      <c r="PRV45" s="425"/>
      <c r="PRW45" s="425"/>
      <c r="PRX45" s="425"/>
      <c r="PRY45" s="425"/>
      <c r="PRZ45" s="425"/>
      <c r="PSA45" s="425"/>
      <c r="PSB45" s="425"/>
      <c r="PSC45" s="425"/>
      <c r="PSD45" s="425"/>
      <c r="PSE45" s="425"/>
      <c r="PSF45" s="425"/>
      <c r="PSG45" s="425"/>
      <c r="PSH45" s="425"/>
      <c r="PSI45" s="425"/>
      <c r="PSJ45" s="425"/>
      <c r="PSK45" s="425"/>
      <c r="PSL45" s="425"/>
      <c r="PSM45" s="425"/>
      <c r="PSN45" s="425"/>
      <c r="PSO45" s="425"/>
      <c r="PSP45" s="425"/>
      <c r="PSQ45" s="425"/>
      <c r="PSR45" s="425"/>
      <c r="PSS45" s="425"/>
      <c r="PST45" s="425"/>
      <c r="PSU45" s="425"/>
      <c r="PSV45" s="425"/>
      <c r="PSW45" s="425"/>
      <c r="PSX45" s="425"/>
      <c r="PSY45" s="425"/>
      <c r="PSZ45" s="425"/>
      <c r="PTA45" s="425"/>
      <c r="PTB45" s="425"/>
      <c r="PTC45" s="425"/>
      <c r="PTD45" s="425"/>
      <c r="PTE45" s="425"/>
      <c r="PTF45" s="425"/>
      <c r="PTG45" s="425"/>
      <c r="PTH45" s="425"/>
      <c r="PTI45" s="425"/>
      <c r="PTJ45" s="425"/>
      <c r="PTK45" s="425"/>
      <c r="PTL45" s="425"/>
      <c r="PTM45" s="425"/>
      <c r="PTN45" s="425"/>
      <c r="PTO45" s="425"/>
      <c r="PTP45" s="425"/>
      <c r="PTQ45" s="425"/>
      <c r="PTR45" s="425"/>
      <c r="PTS45" s="425"/>
      <c r="PTT45" s="425"/>
      <c r="PTU45" s="425"/>
      <c r="PTV45" s="425"/>
      <c r="PTW45" s="425"/>
      <c r="PTX45" s="425"/>
      <c r="PTY45" s="425"/>
      <c r="PTZ45" s="425"/>
      <c r="PUA45" s="425"/>
      <c r="PUB45" s="425"/>
      <c r="PUC45" s="425"/>
      <c r="PUD45" s="425"/>
      <c r="PUE45" s="425"/>
      <c r="PUF45" s="425"/>
      <c r="PUG45" s="425"/>
      <c r="PUH45" s="425"/>
      <c r="PUI45" s="425"/>
      <c r="PUJ45" s="425"/>
      <c r="PUK45" s="425"/>
      <c r="PUL45" s="425"/>
      <c r="PUM45" s="425"/>
      <c r="PUN45" s="425"/>
      <c r="PUO45" s="425"/>
      <c r="PUP45" s="425"/>
      <c r="PUQ45" s="425"/>
      <c r="PUR45" s="425"/>
      <c r="PUS45" s="425"/>
      <c r="PUT45" s="425"/>
      <c r="PUU45" s="425"/>
      <c r="PUV45" s="425"/>
      <c r="PUW45" s="425"/>
      <c r="PUX45" s="425"/>
      <c r="PUY45" s="425"/>
      <c r="PUZ45" s="425"/>
      <c r="PVA45" s="425"/>
      <c r="PVB45" s="425"/>
      <c r="PVC45" s="425"/>
      <c r="PVD45" s="425"/>
      <c r="PVE45" s="425"/>
      <c r="PVF45" s="425"/>
      <c r="PVG45" s="425"/>
      <c r="PVH45" s="425"/>
      <c r="PVI45" s="425"/>
      <c r="PVJ45" s="425"/>
      <c r="PVK45" s="425"/>
      <c r="PVL45" s="425"/>
      <c r="PVM45" s="425"/>
      <c r="PVN45" s="425"/>
      <c r="PVO45" s="425"/>
      <c r="PVP45" s="425"/>
      <c r="PVQ45" s="425"/>
      <c r="PVR45" s="425"/>
      <c r="PVS45" s="425"/>
      <c r="PVT45" s="425"/>
      <c r="PVU45" s="425"/>
      <c r="PVV45" s="425"/>
      <c r="PVW45" s="425"/>
      <c r="PVX45" s="425"/>
      <c r="PVY45" s="425"/>
      <c r="PVZ45" s="425"/>
      <c r="PWA45" s="425"/>
      <c r="PWB45" s="425"/>
      <c r="PWC45" s="425"/>
      <c r="PWD45" s="425"/>
      <c r="PWE45" s="425"/>
      <c r="PWF45" s="425"/>
      <c r="PWG45" s="425"/>
      <c r="PWH45" s="425"/>
      <c r="PWI45" s="425"/>
      <c r="PWJ45" s="425"/>
      <c r="PWK45" s="425"/>
      <c r="PWL45" s="425"/>
      <c r="PWM45" s="425"/>
      <c r="PWN45" s="425"/>
      <c r="PWO45" s="425"/>
      <c r="PWP45" s="425"/>
      <c r="PWQ45" s="425"/>
      <c r="PWR45" s="425"/>
      <c r="PWS45" s="425"/>
      <c r="PWT45" s="425"/>
      <c r="PWU45" s="425"/>
      <c r="PWV45" s="425"/>
      <c r="PWW45" s="425"/>
      <c r="PWX45" s="425"/>
      <c r="PWY45" s="425"/>
      <c r="PWZ45" s="425"/>
      <c r="PXA45" s="425"/>
      <c r="PXB45" s="425"/>
      <c r="PXC45" s="425"/>
      <c r="PXD45" s="425"/>
      <c r="PXE45" s="425"/>
      <c r="PXF45" s="425"/>
      <c r="PXG45" s="425"/>
      <c r="PXH45" s="425"/>
      <c r="PXI45" s="425"/>
      <c r="PXJ45" s="425"/>
      <c r="PXK45" s="425"/>
      <c r="PXL45" s="425"/>
      <c r="PXM45" s="425"/>
      <c r="PXN45" s="425"/>
      <c r="PXO45" s="425"/>
      <c r="PXP45" s="425"/>
      <c r="PXQ45" s="425"/>
      <c r="PXR45" s="425"/>
      <c r="PXS45" s="425"/>
      <c r="PXT45" s="425"/>
      <c r="PXU45" s="425"/>
      <c r="PXV45" s="425"/>
      <c r="PXW45" s="425"/>
      <c r="PXX45" s="425"/>
      <c r="PXY45" s="425"/>
      <c r="PXZ45" s="425"/>
      <c r="PYA45" s="425"/>
      <c r="PYB45" s="425"/>
      <c r="PYC45" s="425"/>
      <c r="PYD45" s="425"/>
      <c r="PYE45" s="425"/>
      <c r="PYF45" s="425"/>
      <c r="PYG45" s="425"/>
      <c r="PYH45" s="425"/>
      <c r="PYI45" s="425"/>
      <c r="PYJ45" s="425"/>
      <c r="PYK45" s="425"/>
      <c r="PYL45" s="425"/>
      <c r="PYM45" s="425"/>
      <c r="PYN45" s="425"/>
      <c r="PYO45" s="425"/>
      <c r="PYP45" s="425"/>
      <c r="PYQ45" s="425"/>
      <c r="PYR45" s="425"/>
      <c r="PYS45" s="425"/>
      <c r="PYT45" s="425"/>
      <c r="PYU45" s="425"/>
      <c r="PYV45" s="425"/>
      <c r="PYW45" s="425"/>
      <c r="PYX45" s="425"/>
      <c r="PYY45" s="425"/>
      <c r="PYZ45" s="425"/>
      <c r="PZA45" s="425"/>
      <c r="PZB45" s="425"/>
      <c r="PZC45" s="425"/>
      <c r="PZD45" s="425"/>
      <c r="PZE45" s="425"/>
      <c r="PZF45" s="425"/>
      <c r="PZG45" s="425"/>
      <c r="PZH45" s="425"/>
      <c r="PZI45" s="425"/>
      <c r="PZJ45" s="425"/>
      <c r="PZK45" s="425"/>
      <c r="PZL45" s="425"/>
      <c r="PZM45" s="425"/>
      <c r="PZN45" s="425"/>
      <c r="PZO45" s="425"/>
      <c r="PZP45" s="425"/>
      <c r="PZQ45" s="425"/>
      <c r="PZR45" s="425"/>
      <c r="PZS45" s="425"/>
      <c r="PZT45" s="425"/>
      <c r="PZU45" s="425"/>
      <c r="PZV45" s="425"/>
      <c r="PZW45" s="425"/>
      <c r="PZX45" s="425"/>
      <c r="PZY45" s="425"/>
      <c r="PZZ45" s="425"/>
      <c r="QAB45" s="425"/>
      <c r="QAC45" s="425"/>
      <c r="QAD45" s="425"/>
      <c r="QAE45" s="425"/>
      <c r="QAF45" s="425"/>
      <c r="QAG45" s="425"/>
      <c r="QAH45" s="425"/>
      <c r="QAI45" s="425"/>
      <c r="QAJ45" s="425"/>
      <c r="QAK45" s="425"/>
      <c r="QAL45" s="425"/>
      <c r="QAM45" s="425"/>
      <c r="QAN45" s="425"/>
      <c r="QAO45" s="425"/>
      <c r="QAP45" s="425"/>
      <c r="QAQ45" s="425"/>
      <c r="QAR45" s="425"/>
      <c r="QAS45" s="425"/>
      <c r="QAT45" s="425"/>
      <c r="QAU45" s="425"/>
      <c r="QAV45" s="425"/>
      <c r="QAW45" s="425"/>
      <c r="QAX45" s="425"/>
      <c r="QAY45" s="425"/>
      <c r="QAZ45" s="425"/>
      <c r="QBA45" s="425"/>
      <c r="QBB45" s="425"/>
      <c r="QBC45" s="425"/>
      <c r="QBD45" s="425"/>
      <c r="QBE45" s="425"/>
      <c r="QBF45" s="425"/>
      <c r="QBG45" s="425"/>
      <c r="QBH45" s="425"/>
      <c r="QBI45" s="425"/>
      <c r="QBJ45" s="425"/>
      <c r="QBK45" s="425"/>
      <c r="QBL45" s="425"/>
      <c r="QBM45" s="425"/>
      <c r="QBN45" s="425"/>
      <c r="QBO45" s="425"/>
      <c r="QBP45" s="425"/>
      <c r="QBQ45" s="425"/>
      <c r="QBR45" s="425"/>
      <c r="QBS45" s="425"/>
      <c r="QBT45" s="425"/>
      <c r="QBU45" s="425"/>
      <c r="QBV45" s="425"/>
      <c r="QBW45" s="425"/>
      <c r="QBX45" s="425"/>
      <c r="QBY45" s="425"/>
      <c r="QBZ45" s="425"/>
      <c r="QCA45" s="425"/>
      <c r="QCB45" s="425"/>
      <c r="QCC45" s="425"/>
      <c r="QCD45" s="425"/>
      <c r="QCE45" s="425"/>
      <c r="QCF45" s="425"/>
      <c r="QCG45" s="425"/>
      <c r="QCH45" s="425"/>
      <c r="QCI45" s="425"/>
      <c r="QCJ45" s="425"/>
      <c r="QCK45" s="425"/>
      <c r="QCL45" s="425"/>
      <c r="QCM45" s="425"/>
      <c r="QCN45" s="425"/>
      <c r="QCO45" s="425"/>
      <c r="QCP45" s="425"/>
      <c r="QCQ45" s="425"/>
      <c r="QCR45" s="425"/>
      <c r="QCS45" s="425"/>
      <c r="QCT45" s="425"/>
      <c r="QCU45" s="425"/>
      <c r="QCV45" s="425"/>
      <c r="QCW45" s="425"/>
      <c r="QCX45" s="425"/>
      <c r="QCY45" s="425"/>
      <c r="QCZ45" s="425"/>
      <c r="QDA45" s="425"/>
      <c r="QDB45" s="425"/>
      <c r="QDC45" s="425"/>
      <c r="QDD45" s="425"/>
      <c r="QDE45" s="425"/>
      <c r="QDF45" s="425"/>
      <c r="QDG45" s="425"/>
      <c r="QDH45" s="425"/>
      <c r="QDI45" s="425"/>
      <c r="QDJ45" s="425"/>
      <c r="QDK45" s="425"/>
      <c r="QDL45" s="425"/>
      <c r="QDM45" s="425"/>
      <c r="QDN45" s="425"/>
      <c r="QDO45" s="425"/>
      <c r="QDP45" s="425"/>
      <c r="QDQ45" s="425"/>
      <c r="QDR45" s="425"/>
      <c r="QDS45" s="425"/>
      <c r="QDT45" s="425"/>
      <c r="QDU45" s="425"/>
      <c r="QDV45" s="425"/>
      <c r="QDW45" s="425"/>
      <c r="QDX45" s="425"/>
      <c r="QDY45" s="425"/>
      <c r="QDZ45" s="425"/>
      <c r="QEA45" s="425"/>
      <c r="QEB45" s="425"/>
      <c r="QEC45" s="425"/>
      <c r="QED45" s="425"/>
      <c r="QEE45" s="425"/>
      <c r="QEF45" s="425"/>
      <c r="QEG45" s="425"/>
      <c r="QEH45" s="425"/>
      <c r="QEI45" s="425"/>
      <c r="QEJ45" s="425"/>
      <c r="QEK45" s="425"/>
      <c r="QEL45" s="425"/>
      <c r="QEM45" s="425"/>
      <c r="QEN45" s="425"/>
      <c r="QEO45" s="425"/>
      <c r="QEP45" s="425"/>
      <c r="QEQ45" s="425"/>
      <c r="QER45" s="425"/>
      <c r="QES45" s="425"/>
      <c r="QET45" s="425"/>
      <c r="QEU45" s="425"/>
      <c r="QEV45" s="425"/>
      <c r="QEW45" s="425"/>
      <c r="QEX45" s="425"/>
      <c r="QEY45" s="425"/>
      <c r="QEZ45" s="425"/>
      <c r="QFA45" s="425"/>
      <c r="QFB45" s="425"/>
      <c r="QFC45" s="425"/>
      <c r="QFD45" s="425"/>
      <c r="QFE45" s="425"/>
      <c r="QFF45" s="425"/>
      <c r="QFG45" s="425"/>
      <c r="QFH45" s="425"/>
      <c r="QFI45" s="425"/>
      <c r="QFJ45" s="425"/>
      <c r="QFK45" s="425"/>
      <c r="QFL45" s="425"/>
      <c r="QFM45" s="425"/>
      <c r="QFN45" s="425"/>
      <c r="QFO45" s="425"/>
      <c r="QFP45" s="425"/>
      <c r="QFQ45" s="425"/>
      <c r="QFR45" s="425"/>
      <c r="QFS45" s="425"/>
      <c r="QFT45" s="425"/>
      <c r="QFU45" s="425"/>
      <c r="QFV45" s="425"/>
      <c r="QFW45" s="425"/>
      <c r="QFX45" s="425"/>
      <c r="QFY45" s="425"/>
      <c r="QFZ45" s="425"/>
      <c r="QGA45" s="425"/>
      <c r="QGB45" s="425"/>
      <c r="QGC45" s="425"/>
      <c r="QGD45" s="425"/>
      <c r="QGE45" s="425"/>
      <c r="QGF45" s="425"/>
      <c r="QGG45" s="425"/>
      <c r="QGH45" s="425"/>
      <c r="QGI45" s="425"/>
      <c r="QGJ45" s="425"/>
      <c r="QGK45" s="425"/>
      <c r="QGL45" s="425"/>
      <c r="QGM45" s="425"/>
      <c r="QGN45" s="425"/>
      <c r="QGO45" s="425"/>
      <c r="QGP45" s="425"/>
      <c r="QGQ45" s="425"/>
      <c r="QGR45" s="425"/>
      <c r="QGS45" s="425"/>
      <c r="QGT45" s="425"/>
      <c r="QGU45" s="425"/>
      <c r="QGV45" s="425"/>
      <c r="QGW45" s="425"/>
      <c r="QGX45" s="425"/>
      <c r="QGY45" s="425"/>
      <c r="QGZ45" s="425"/>
      <c r="QHA45" s="425"/>
      <c r="QHB45" s="425"/>
      <c r="QHC45" s="425"/>
      <c r="QHD45" s="425"/>
      <c r="QHE45" s="425"/>
      <c r="QHF45" s="425"/>
      <c r="QHG45" s="425"/>
      <c r="QHH45" s="425"/>
      <c r="QHI45" s="425"/>
      <c r="QHJ45" s="425"/>
      <c r="QHK45" s="425"/>
      <c r="QHL45" s="425"/>
      <c r="QHM45" s="425"/>
      <c r="QHN45" s="425"/>
      <c r="QHO45" s="425"/>
      <c r="QHP45" s="425"/>
      <c r="QHQ45" s="425"/>
      <c r="QHR45" s="425"/>
      <c r="QHS45" s="425"/>
      <c r="QHT45" s="425"/>
      <c r="QHU45" s="425"/>
      <c r="QHV45" s="425"/>
      <c r="QHW45" s="425"/>
      <c r="QHX45" s="425"/>
      <c r="QHY45" s="425"/>
      <c r="QHZ45" s="425"/>
      <c r="QIA45" s="425"/>
      <c r="QIB45" s="425"/>
      <c r="QIC45" s="425"/>
      <c r="QID45" s="425"/>
      <c r="QIE45" s="425"/>
      <c r="QIF45" s="425"/>
      <c r="QIG45" s="425"/>
      <c r="QIH45" s="425"/>
      <c r="QII45" s="425"/>
      <c r="QIJ45" s="425"/>
      <c r="QIK45" s="425"/>
      <c r="QIL45" s="425"/>
      <c r="QIM45" s="425"/>
      <c r="QIN45" s="425"/>
      <c r="QIO45" s="425"/>
      <c r="QIP45" s="425"/>
      <c r="QIQ45" s="425"/>
      <c r="QIR45" s="425"/>
      <c r="QIS45" s="425"/>
      <c r="QIT45" s="425"/>
      <c r="QIU45" s="425"/>
      <c r="QIV45" s="425"/>
      <c r="QIW45" s="425"/>
      <c r="QIX45" s="425"/>
      <c r="QIY45" s="425"/>
      <c r="QIZ45" s="425"/>
      <c r="QJA45" s="425"/>
      <c r="QJB45" s="425"/>
      <c r="QJC45" s="425"/>
      <c r="QJD45" s="425"/>
      <c r="QJE45" s="425"/>
      <c r="QJF45" s="425"/>
      <c r="QJG45" s="425"/>
      <c r="QJH45" s="425"/>
      <c r="QJI45" s="425"/>
      <c r="QJJ45" s="425"/>
      <c r="QJK45" s="425"/>
      <c r="QJL45" s="425"/>
      <c r="QJM45" s="425"/>
      <c r="QJN45" s="425"/>
      <c r="QJO45" s="425"/>
      <c r="QJP45" s="425"/>
      <c r="QJQ45" s="425"/>
      <c r="QJR45" s="425"/>
      <c r="QJS45" s="425"/>
      <c r="QJT45" s="425"/>
      <c r="QJU45" s="425"/>
      <c r="QJV45" s="425"/>
      <c r="QJX45" s="425"/>
      <c r="QJY45" s="425"/>
      <c r="QJZ45" s="425"/>
      <c r="QKA45" s="425"/>
      <c r="QKB45" s="425"/>
      <c r="QKC45" s="425"/>
      <c r="QKD45" s="425"/>
      <c r="QKE45" s="425"/>
      <c r="QKF45" s="425"/>
      <c r="QKG45" s="425"/>
      <c r="QKH45" s="425"/>
      <c r="QKI45" s="425"/>
      <c r="QKJ45" s="425"/>
      <c r="QKK45" s="425"/>
      <c r="QKL45" s="425"/>
      <c r="QKM45" s="425"/>
      <c r="QKN45" s="425"/>
      <c r="QKO45" s="425"/>
      <c r="QKP45" s="425"/>
      <c r="QKQ45" s="425"/>
      <c r="QKR45" s="425"/>
      <c r="QKS45" s="425"/>
      <c r="QKT45" s="425"/>
      <c r="QKU45" s="425"/>
      <c r="QKV45" s="425"/>
      <c r="QKW45" s="425"/>
      <c r="QKX45" s="425"/>
      <c r="QKY45" s="425"/>
      <c r="QKZ45" s="425"/>
      <c r="QLA45" s="425"/>
      <c r="QLB45" s="425"/>
      <c r="QLC45" s="425"/>
      <c r="QLD45" s="425"/>
      <c r="QLE45" s="425"/>
      <c r="QLF45" s="425"/>
      <c r="QLG45" s="425"/>
      <c r="QLH45" s="425"/>
      <c r="QLI45" s="425"/>
      <c r="QLJ45" s="425"/>
      <c r="QLK45" s="425"/>
      <c r="QLL45" s="425"/>
      <c r="QLM45" s="425"/>
      <c r="QLN45" s="425"/>
      <c r="QLO45" s="425"/>
      <c r="QLP45" s="425"/>
      <c r="QLQ45" s="425"/>
      <c r="QLR45" s="425"/>
      <c r="QLS45" s="425"/>
      <c r="QLT45" s="425"/>
      <c r="QLU45" s="425"/>
      <c r="QLV45" s="425"/>
      <c r="QLW45" s="425"/>
      <c r="QLX45" s="425"/>
      <c r="QLY45" s="425"/>
      <c r="QLZ45" s="425"/>
      <c r="QMA45" s="425"/>
      <c r="QMB45" s="425"/>
      <c r="QMC45" s="425"/>
      <c r="QMD45" s="425"/>
      <c r="QME45" s="425"/>
      <c r="QMF45" s="425"/>
      <c r="QMG45" s="425"/>
      <c r="QMH45" s="425"/>
      <c r="QMI45" s="425"/>
      <c r="QMJ45" s="425"/>
      <c r="QMK45" s="425"/>
      <c r="QML45" s="425"/>
      <c r="QMM45" s="425"/>
      <c r="QMN45" s="425"/>
      <c r="QMO45" s="425"/>
      <c r="QMP45" s="425"/>
      <c r="QMQ45" s="425"/>
      <c r="QMR45" s="425"/>
      <c r="QMS45" s="425"/>
      <c r="QMT45" s="425"/>
      <c r="QMU45" s="425"/>
      <c r="QMV45" s="425"/>
      <c r="QMW45" s="425"/>
      <c r="QMX45" s="425"/>
      <c r="QMY45" s="425"/>
      <c r="QMZ45" s="425"/>
      <c r="QNA45" s="425"/>
      <c r="QNB45" s="425"/>
      <c r="QNC45" s="425"/>
      <c r="QND45" s="425"/>
      <c r="QNE45" s="425"/>
      <c r="QNF45" s="425"/>
      <c r="QNG45" s="425"/>
      <c r="QNH45" s="425"/>
      <c r="QNI45" s="425"/>
      <c r="QNJ45" s="425"/>
      <c r="QNK45" s="425"/>
      <c r="QNL45" s="425"/>
      <c r="QNM45" s="425"/>
      <c r="QNN45" s="425"/>
      <c r="QNO45" s="425"/>
      <c r="QNP45" s="425"/>
      <c r="QNQ45" s="425"/>
      <c r="QNR45" s="425"/>
      <c r="QNS45" s="425"/>
      <c r="QNT45" s="425"/>
      <c r="QNU45" s="425"/>
      <c r="QNV45" s="425"/>
      <c r="QNW45" s="425"/>
      <c r="QNX45" s="425"/>
      <c r="QNY45" s="425"/>
      <c r="QNZ45" s="425"/>
      <c r="QOA45" s="425"/>
      <c r="QOB45" s="425"/>
      <c r="QOC45" s="425"/>
      <c r="QOD45" s="425"/>
      <c r="QOE45" s="425"/>
      <c r="QOF45" s="425"/>
      <c r="QOG45" s="425"/>
      <c r="QOH45" s="425"/>
      <c r="QOI45" s="425"/>
      <c r="QOJ45" s="425"/>
      <c r="QOK45" s="425"/>
      <c r="QOL45" s="425"/>
      <c r="QOM45" s="425"/>
      <c r="QON45" s="425"/>
      <c r="QOO45" s="425"/>
      <c r="QOP45" s="425"/>
      <c r="QOQ45" s="425"/>
      <c r="QOR45" s="425"/>
      <c r="QOS45" s="425"/>
      <c r="QOT45" s="425"/>
      <c r="QOU45" s="425"/>
      <c r="QOV45" s="425"/>
      <c r="QOW45" s="425"/>
      <c r="QOX45" s="425"/>
      <c r="QOY45" s="425"/>
      <c r="QOZ45" s="425"/>
      <c r="QPA45" s="425"/>
      <c r="QPB45" s="425"/>
      <c r="QPC45" s="425"/>
      <c r="QPD45" s="425"/>
      <c r="QPE45" s="425"/>
      <c r="QPF45" s="425"/>
      <c r="QPG45" s="425"/>
      <c r="QPH45" s="425"/>
      <c r="QPI45" s="425"/>
      <c r="QPJ45" s="425"/>
      <c r="QPK45" s="425"/>
      <c r="QPL45" s="425"/>
      <c r="QPM45" s="425"/>
      <c r="QPN45" s="425"/>
      <c r="QPO45" s="425"/>
      <c r="QPP45" s="425"/>
      <c r="QPQ45" s="425"/>
      <c r="QPR45" s="425"/>
      <c r="QPS45" s="425"/>
      <c r="QPT45" s="425"/>
      <c r="QPU45" s="425"/>
      <c r="QPV45" s="425"/>
      <c r="QPW45" s="425"/>
      <c r="QPX45" s="425"/>
      <c r="QPY45" s="425"/>
      <c r="QPZ45" s="425"/>
      <c r="QQA45" s="425"/>
      <c r="QQB45" s="425"/>
      <c r="QQC45" s="425"/>
      <c r="QQD45" s="425"/>
      <c r="QQE45" s="425"/>
      <c r="QQF45" s="425"/>
      <c r="QQG45" s="425"/>
      <c r="QQH45" s="425"/>
      <c r="QQI45" s="425"/>
      <c r="QQJ45" s="425"/>
      <c r="QQK45" s="425"/>
      <c r="QQL45" s="425"/>
      <c r="QQM45" s="425"/>
      <c r="QQN45" s="425"/>
      <c r="QQO45" s="425"/>
      <c r="QQP45" s="425"/>
      <c r="QQQ45" s="425"/>
      <c r="QQR45" s="425"/>
      <c r="QQS45" s="425"/>
      <c r="QQT45" s="425"/>
      <c r="QQU45" s="425"/>
      <c r="QQV45" s="425"/>
      <c r="QQW45" s="425"/>
      <c r="QQX45" s="425"/>
      <c r="QQY45" s="425"/>
      <c r="QQZ45" s="425"/>
      <c r="QRA45" s="425"/>
      <c r="QRB45" s="425"/>
      <c r="QRC45" s="425"/>
      <c r="QRD45" s="425"/>
      <c r="QRE45" s="425"/>
      <c r="QRF45" s="425"/>
      <c r="QRG45" s="425"/>
      <c r="QRH45" s="425"/>
      <c r="QRI45" s="425"/>
      <c r="QRJ45" s="425"/>
      <c r="QRK45" s="425"/>
      <c r="QRL45" s="425"/>
      <c r="QRM45" s="425"/>
      <c r="QRN45" s="425"/>
      <c r="QRO45" s="425"/>
      <c r="QRP45" s="425"/>
      <c r="QRQ45" s="425"/>
      <c r="QRR45" s="425"/>
      <c r="QRS45" s="425"/>
      <c r="QRT45" s="425"/>
      <c r="QRU45" s="425"/>
      <c r="QRV45" s="425"/>
      <c r="QRW45" s="425"/>
      <c r="QRX45" s="425"/>
      <c r="QRY45" s="425"/>
      <c r="QRZ45" s="425"/>
      <c r="QSA45" s="425"/>
      <c r="QSB45" s="425"/>
      <c r="QSC45" s="425"/>
      <c r="QSD45" s="425"/>
      <c r="QSE45" s="425"/>
      <c r="QSF45" s="425"/>
      <c r="QSG45" s="425"/>
      <c r="QSH45" s="425"/>
      <c r="QSI45" s="425"/>
      <c r="QSJ45" s="425"/>
      <c r="QSK45" s="425"/>
      <c r="QSL45" s="425"/>
      <c r="QSM45" s="425"/>
      <c r="QSN45" s="425"/>
      <c r="QSO45" s="425"/>
      <c r="QSP45" s="425"/>
      <c r="QSQ45" s="425"/>
      <c r="QSR45" s="425"/>
      <c r="QSS45" s="425"/>
      <c r="QST45" s="425"/>
      <c r="QSU45" s="425"/>
      <c r="QSV45" s="425"/>
      <c r="QSW45" s="425"/>
      <c r="QSX45" s="425"/>
      <c r="QSY45" s="425"/>
      <c r="QSZ45" s="425"/>
      <c r="QTA45" s="425"/>
      <c r="QTB45" s="425"/>
      <c r="QTC45" s="425"/>
      <c r="QTD45" s="425"/>
      <c r="QTE45" s="425"/>
      <c r="QTF45" s="425"/>
      <c r="QTG45" s="425"/>
      <c r="QTH45" s="425"/>
      <c r="QTI45" s="425"/>
      <c r="QTJ45" s="425"/>
      <c r="QTK45" s="425"/>
      <c r="QTL45" s="425"/>
      <c r="QTM45" s="425"/>
      <c r="QTN45" s="425"/>
      <c r="QTO45" s="425"/>
      <c r="QTP45" s="425"/>
      <c r="QTQ45" s="425"/>
      <c r="QTR45" s="425"/>
      <c r="QTT45" s="425"/>
      <c r="QTU45" s="425"/>
      <c r="QTV45" s="425"/>
      <c r="QTW45" s="425"/>
      <c r="QTX45" s="425"/>
      <c r="QTY45" s="425"/>
      <c r="QTZ45" s="425"/>
      <c r="QUA45" s="425"/>
      <c r="QUB45" s="425"/>
      <c r="QUC45" s="425"/>
      <c r="QUD45" s="425"/>
      <c r="QUE45" s="425"/>
      <c r="QUF45" s="425"/>
      <c r="QUG45" s="425"/>
      <c r="QUH45" s="425"/>
      <c r="QUI45" s="425"/>
      <c r="QUJ45" s="425"/>
      <c r="QUK45" s="425"/>
      <c r="QUL45" s="425"/>
      <c r="QUM45" s="425"/>
      <c r="QUN45" s="425"/>
      <c r="QUO45" s="425"/>
      <c r="QUP45" s="425"/>
      <c r="QUQ45" s="425"/>
      <c r="QUR45" s="425"/>
      <c r="QUS45" s="425"/>
      <c r="QUT45" s="425"/>
      <c r="QUU45" s="425"/>
      <c r="QUV45" s="425"/>
      <c r="QUW45" s="425"/>
      <c r="QUX45" s="425"/>
      <c r="QUY45" s="425"/>
      <c r="QUZ45" s="425"/>
      <c r="QVA45" s="425"/>
      <c r="QVB45" s="425"/>
      <c r="QVC45" s="425"/>
      <c r="QVD45" s="425"/>
      <c r="QVE45" s="425"/>
      <c r="QVF45" s="425"/>
      <c r="QVG45" s="425"/>
      <c r="QVH45" s="425"/>
      <c r="QVI45" s="425"/>
      <c r="QVJ45" s="425"/>
      <c r="QVK45" s="425"/>
      <c r="QVL45" s="425"/>
      <c r="QVM45" s="425"/>
      <c r="QVN45" s="425"/>
      <c r="QVO45" s="425"/>
      <c r="QVP45" s="425"/>
      <c r="QVQ45" s="425"/>
      <c r="QVR45" s="425"/>
      <c r="QVS45" s="425"/>
      <c r="QVT45" s="425"/>
      <c r="QVU45" s="425"/>
      <c r="QVV45" s="425"/>
      <c r="QVW45" s="425"/>
      <c r="QVX45" s="425"/>
      <c r="QVY45" s="425"/>
      <c r="QVZ45" s="425"/>
      <c r="QWA45" s="425"/>
      <c r="QWB45" s="425"/>
      <c r="QWC45" s="425"/>
      <c r="QWD45" s="425"/>
      <c r="QWE45" s="425"/>
      <c r="QWF45" s="425"/>
      <c r="QWG45" s="425"/>
      <c r="QWH45" s="425"/>
      <c r="QWI45" s="425"/>
      <c r="QWJ45" s="425"/>
      <c r="QWK45" s="425"/>
      <c r="QWL45" s="425"/>
      <c r="QWM45" s="425"/>
      <c r="QWN45" s="425"/>
      <c r="QWO45" s="425"/>
      <c r="QWP45" s="425"/>
      <c r="QWQ45" s="425"/>
      <c r="QWR45" s="425"/>
      <c r="QWS45" s="425"/>
      <c r="QWT45" s="425"/>
      <c r="QWU45" s="425"/>
      <c r="QWV45" s="425"/>
      <c r="QWW45" s="425"/>
      <c r="QWX45" s="425"/>
      <c r="QWY45" s="425"/>
      <c r="QWZ45" s="425"/>
      <c r="QXA45" s="425"/>
      <c r="QXB45" s="425"/>
      <c r="QXC45" s="425"/>
      <c r="QXD45" s="425"/>
      <c r="QXE45" s="425"/>
      <c r="QXF45" s="425"/>
      <c r="QXG45" s="425"/>
      <c r="QXH45" s="425"/>
      <c r="QXI45" s="425"/>
      <c r="QXJ45" s="425"/>
      <c r="QXK45" s="425"/>
      <c r="QXL45" s="425"/>
      <c r="QXM45" s="425"/>
      <c r="QXN45" s="425"/>
      <c r="QXO45" s="425"/>
      <c r="QXP45" s="425"/>
      <c r="QXQ45" s="425"/>
      <c r="QXR45" s="425"/>
      <c r="QXS45" s="425"/>
      <c r="QXT45" s="425"/>
      <c r="QXU45" s="425"/>
      <c r="QXV45" s="425"/>
      <c r="QXW45" s="425"/>
      <c r="QXX45" s="425"/>
      <c r="QXY45" s="425"/>
      <c r="QXZ45" s="425"/>
      <c r="QYA45" s="425"/>
      <c r="QYB45" s="425"/>
      <c r="QYC45" s="425"/>
      <c r="QYD45" s="425"/>
      <c r="QYE45" s="425"/>
      <c r="QYF45" s="425"/>
      <c r="QYG45" s="425"/>
      <c r="QYH45" s="425"/>
      <c r="QYI45" s="425"/>
      <c r="QYJ45" s="425"/>
      <c r="QYK45" s="425"/>
      <c r="QYL45" s="425"/>
      <c r="QYM45" s="425"/>
      <c r="QYN45" s="425"/>
      <c r="QYO45" s="425"/>
      <c r="QYP45" s="425"/>
      <c r="QYQ45" s="425"/>
      <c r="QYR45" s="425"/>
      <c r="QYS45" s="425"/>
      <c r="QYT45" s="425"/>
      <c r="QYU45" s="425"/>
      <c r="QYV45" s="425"/>
      <c r="QYW45" s="425"/>
      <c r="QYX45" s="425"/>
      <c r="QYY45" s="425"/>
      <c r="QYZ45" s="425"/>
      <c r="QZA45" s="425"/>
      <c r="QZB45" s="425"/>
      <c r="QZC45" s="425"/>
      <c r="QZD45" s="425"/>
      <c r="QZE45" s="425"/>
      <c r="QZF45" s="425"/>
      <c r="QZG45" s="425"/>
      <c r="QZH45" s="425"/>
      <c r="QZI45" s="425"/>
      <c r="QZJ45" s="425"/>
      <c r="QZK45" s="425"/>
      <c r="QZL45" s="425"/>
      <c r="QZM45" s="425"/>
      <c r="QZN45" s="425"/>
      <c r="QZO45" s="425"/>
      <c r="QZP45" s="425"/>
      <c r="QZQ45" s="425"/>
      <c r="QZR45" s="425"/>
      <c r="QZS45" s="425"/>
      <c r="QZT45" s="425"/>
      <c r="QZU45" s="425"/>
      <c r="QZV45" s="425"/>
      <c r="QZW45" s="425"/>
      <c r="QZX45" s="425"/>
      <c r="QZY45" s="425"/>
      <c r="QZZ45" s="425"/>
      <c r="RAA45" s="425"/>
      <c r="RAB45" s="425"/>
      <c r="RAC45" s="425"/>
      <c r="RAD45" s="425"/>
      <c r="RAE45" s="425"/>
      <c r="RAF45" s="425"/>
      <c r="RAG45" s="425"/>
      <c r="RAH45" s="425"/>
      <c r="RAI45" s="425"/>
      <c r="RAJ45" s="425"/>
      <c r="RAK45" s="425"/>
      <c r="RAL45" s="425"/>
      <c r="RAM45" s="425"/>
      <c r="RAN45" s="425"/>
      <c r="RAO45" s="425"/>
      <c r="RAP45" s="425"/>
      <c r="RAQ45" s="425"/>
      <c r="RAR45" s="425"/>
      <c r="RAS45" s="425"/>
      <c r="RAT45" s="425"/>
      <c r="RAU45" s="425"/>
      <c r="RAV45" s="425"/>
      <c r="RAW45" s="425"/>
      <c r="RAX45" s="425"/>
      <c r="RAY45" s="425"/>
      <c r="RAZ45" s="425"/>
      <c r="RBA45" s="425"/>
      <c r="RBB45" s="425"/>
      <c r="RBC45" s="425"/>
      <c r="RBD45" s="425"/>
      <c r="RBE45" s="425"/>
      <c r="RBF45" s="425"/>
      <c r="RBG45" s="425"/>
      <c r="RBH45" s="425"/>
      <c r="RBI45" s="425"/>
      <c r="RBJ45" s="425"/>
      <c r="RBK45" s="425"/>
      <c r="RBL45" s="425"/>
      <c r="RBM45" s="425"/>
      <c r="RBN45" s="425"/>
      <c r="RBO45" s="425"/>
      <c r="RBP45" s="425"/>
      <c r="RBQ45" s="425"/>
      <c r="RBR45" s="425"/>
      <c r="RBS45" s="425"/>
      <c r="RBT45" s="425"/>
      <c r="RBU45" s="425"/>
      <c r="RBV45" s="425"/>
      <c r="RBW45" s="425"/>
      <c r="RBX45" s="425"/>
      <c r="RBY45" s="425"/>
      <c r="RBZ45" s="425"/>
      <c r="RCA45" s="425"/>
      <c r="RCB45" s="425"/>
      <c r="RCC45" s="425"/>
      <c r="RCD45" s="425"/>
      <c r="RCE45" s="425"/>
      <c r="RCF45" s="425"/>
      <c r="RCG45" s="425"/>
      <c r="RCH45" s="425"/>
      <c r="RCI45" s="425"/>
      <c r="RCJ45" s="425"/>
      <c r="RCK45" s="425"/>
      <c r="RCL45" s="425"/>
      <c r="RCM45" s="425"/>
      <c r="RCN45" s="425"/>
      <c r="RCO45" s="425"/>
      <c r="RCP45" s="425"/>
      <c r="RCQ45" s="425"/>
      <c r="RCR45" s="425"/>
      <c r="RCS45" s="425"/>
      <c r="RCT45" s="425"/>
      <c r="RCU45" s="425"/>
      <c r="RCV45" s="425"/>
      <c r="RCW45" s="425"/>
      <c r="RCX45" s="425"/>
      <c r="RCY45" s="425"/>
      <c r="RCZ45" s="425"/>
      <c r="RDA45" s="425"/>
      <c r="RDB45" s="425"/>
      <c r="RDC45" s="425"/>
      <c r="RDD45" s="425"/>
      <c r="RDE45" s="425"/>
      <c r="RDF45" s="425"/>
      <c r="RDG45" s="425"/>
      <c r="RDH45" s="425"/>
      <c r="RDI45" s="425"/>
      <c r="RDJ45" s="425"/>
      <c r="RDK45" s="425"/>
      <c r="RDL45" s="425"/>
      <c r="RDM45" s="425"/>
      <c r="RDN45" s="425"/>
      <c r="RDP45" s="425"/>
      <c r="RDQ45" s="425"/>
      <c r="RDR45" s="425"/>
      <c r="RDS45" s="425"/>
      <c r="RDT45" s="425"/>
      <c r="RDU45" s="425"/>
      <c r="RDV45" s="425"/>
      <c r="RDW45" s="425"/>
      <c r="RDX45" s="425"/>
      <c r="RDY45" s="425"/>
      <c r="RDZ45" s="425"/>
      <c r="REA45" s="425"/>
      <c r="REB45" s="425"/>
      <c r="REC45" s="425"/>
      <c r="RED45" s="425"/>
      <c r="REE45" s="425"/>
      <c r="REF45" s="425"/>
      <c r="REG45" s="425"/>
      <c r="REH45" s="425"/>
      <c r="REI45" s="425"/>
      <c r="REJ45" s="425"/>
      <c r="REK45" s="425"/>
      <c r="REL45" s="425"/>
      <c r="REM45" s="425"/>
      <c r="REN45" s="425"/>
      <c r="REO45" s="425"/>
      <c r="REP45" s="425"/>
      <c r="REQ45" s="425"/>
      <c r="RER45" s="425"/>
      <c r="RES45" s="425"/>
      <c r="RET45" s="425"/>
      <c r="REU45" s="425"/>
      <c r="REV45" s="425"/>
      <c r="REW45" s="425"/>
      <c r="REX45" s="425"/>
      <c r="REY45" s="425"/>
      <c r="REZ45" s="425"/>
      <c r="RFA45" s="425"/>
      <c r="RFB45" s="425"/>
      <c r="RFC45" s="425"/>
      <c r="RFD45" s="425"/>
      <c r="RFE45" s="425"/>
      <c r="RFF45" s="425"/>
      <c r="RFG45" s="425"/>
      <c r="RFH45" s="425"/>
      <c r="RFI45" s="425"/>
      <c r="RFJ45" s="425"/>
      <c r="RFK45" s="425"/>
      <c r="RFL45" s="425"/>
      <c r="RFM45" s="425"/>
      <c r="RFN45" s="425"/>
      <c r="RFO45" s="425"/>
      <c r="RFP45" s="425"/>
      <c r="RFQ45" s="425"/>
      <c r="RFR45" s="425"/>
      <c r="RFS45" s="425"/>
      <c r="RFT45" s="425"/>
      <c r="RFU45" s="425"/>
      <c r="RFV45" s="425"/>
      <c r="RFW45" s="425"/>
      <c r="RFX45" s="425"/>
      <c r="RFY45" s="425"/>
      <c r="RFZ45" s="425"/>
      <c r="RGA45" s="425"/>
      <c r="RGB45" s="425"/>
      <c r="RGC45" s="425"/>
      <c r="RGD45" s="425"/>
      <c r="RGE45" s="425"/>
      <c r="RGF45" s="425"/>
      <c r="RGG45" s="425"/>
      <c r="RGH45" s="425"/>
      <c r="RGI45" s="425"/>
      <c r="RGJ45" s="425"/>
      <c r="RGK45" s="425"/>
      <c r="RGL45" s="425"/>
      <c r="RGM45" s="425"/>
      <c r="RGN45" s="425"/>
      <c r="RGO45" s="425"/>
      <c r="RGP45" s="425"/>
      <c r="RGQ45" s="425"/>
      <c r="RGR45" s="425"/>
      <c r="RGS45" s="425"/>
      <c r="RGT45" s="425"/>
      <c r="RGU45" s="425"/>
      <c r="RGV45" s="425"/>
      <c r="RGW45" s="425"/>
      <c r="RGX45" s="425"/>
      <c r="RGY45" s="425"/>
      <c r="RGZ45" s="425"/>
      <c r="RHA45" s="425"/>
      <c r="RHB45" s="425"/>
      <c r="RHC45" s="425"/>
      <c r="RHD45" s="425"/>
      <c r="RHE45" s="425"/>
      <c r="RHF45" s="425"/>
      <c r="RHG45" s="425"/>
      <c r="RHH45" s="425"/>
      <c r="RHI45" s="425"/>
      <c r="RHJ45" s="425"/>
      <c r="RHK45" s="425"/>
      <c r="RHL45" s="425"/>
      <c r="RHM45" s="425"/>
      <c r="RHN45" s="425"/>
      <c r="RHO45" s="425"/>
      <c r="RHP45" s="425"/>
      <c r="RHQ45" s="425"/>
      <c r="RHR45" s="425"/>
      <c r="RHS45" s="425"/>
      <c r="RHT45" s="425"/>
      <c r="RHU45" s="425"/>
      <c r="RHV45" s="425"/>
      <c r="RHW45" s="425"/>
      <c r="RHX45" s="425"/>
      <c r="RHY45" s="425"/>
      <c r="RHZ45" s="425"/>
      <c r="RIA45" s="425"/>
      <c r="RIB45" s="425"/>
      <c r="RIC45" s="425"/>
      <c r="RID45" s="425"/>
      <c r="RIE45" s="425"/>
      <c r="RIF45" s="425"/>
      <c r="RIG45" s="425"/>
      <c r="RIH45" s="425"/>
      <c r="RII45" s="425"/>
      <c r="RIJ45" s="425"/>
      <c r="RIK45" s="425"/>
      <c r="RIL45" s="425"/>
      <c r="RIM45" s="425"/>
      <c r="RIN45" s="425"/>
      <c r="RIO45" s="425"/>
      <c r="RIP45" s="425"/>
      <c r="RIQ45" s="425"/>
      <c r="RIR45" s="425"/>
      <c r="RIS45" s="425"/>
      <c r="RIT45" s="425"/>
      <c r="RIU45" s="425"/>
      <c r="RIV45" s="425"/>
      <c r="RIW45" s="425"/>
      <c r="RIX45" s="425"/>
      <c r="RIY45" s="425"/>
      <c r="RIZ45" s="425"/>
      <c r="RJA45" s="425"/>
      <c r="RJB45" s="425"/>
      <c r="RJC45" s="425"/>
      <c r="RJD45" s="425"/>
      <c r="RJE45" s="425"/>
      <c r="RJF45" s="425"/>
      <c r="RJG45" s="425"/>
      <c r="RJH45" s="425"/>
      <c r="RJI45" s="425"/>
      <c r="RJJ45" s="425"/>
      <c r="RJK45" s="425"/>
      <c r="RJL45" s="425"/>
      <c r="RJM45" s="425"/>
      <c r="RJN45" s="425"/>
      <c r="RJO45" s="425"/>
      <c r="RJP45" s="425"/>
      <c r="RJQ45" s="425"/>
      <c r="RJR45" s="425"/>
      <c r="RJS45" s="425"/>
      <c r="RJT45" s="425"/>
      <c r="RJU45" s="425"/>
      <c r="RJV45" s="425"/>
      <c r="RJW45" s="425"/>
      <c r="RJX45" s="425"/>
      <c r="RJY45" s="425"/>
      <c r="RJZ45" s="425"/>
      <c r="RKA45" s="425"/>
      <c r="RKB45" s="425"/>
      <c r="RKC45" s="425"/>
      <c r="RKD45" s="425"/>
      <c r="RKE45" s="425"/>
      <c r="RKF45" s="425"/>
      <c r="RKG45" s="425"/>
      <c r="RKH45" s="425"/>
      <c r="RKI45" s="425"/>
      <c r="RKJ45" s="425"/>
      <c r="RKK45" s="425"/>
      <c r="RKL45" s="425"/>
      <c r="RKM45" s="425"/>
      <c r="RKN45" s="425"/>
      <c r="RKO45" s="425"/>
      <c r="RKP45" s="425"/>
      <c r="RKQ45" s="425"/>
      <c r="RKR45" s="425"/>
      <c r="RKS45" s="425"/>
      <c r="RKT45" s="425"/>
      <c r="RKU45" s="425"/>
      <c r="RKV45" s="425"/>
      <c r="RKW45" s="425"/>
      <c r="RKX45" s="425"/>
      <c r="RKY45" s="425"/>
      <c r="RKZ45" s="425"/>
      <c r="RLA45" s="425"/>
      <c r="RLB45" s="425"/>
      <c r="RLC45" s="425"/>
      <c r="RLD45" s="425"/>
      <c r="RLE45" s="425"/>
      <c r="RLF45" s="425"/>
      <c r="RLG45" s="425"/>
      <c r="RLH45" s="425"/>
      <c r="RLI45" s="425"/>
      <c r="RLJ45" s="425"/>
      <c r="RLK45" s="425"/>
      <c r="RLL45" s="425"/>
      <c r="RLM45" s="425"/>
      <c r="RLN45" s="425"/>
      <c r="RLO45" s="425"/>
      <c r="RLP45" s="425"/>
      <c r="RLQ45" s="425"/>
      <c r="RLR45" s="425"/>
      <c r="RLS45" s="425"/>
      <c r="RLT45" s="425"/>
      <c r="RLU45" s="425"/>
      <c r="RLV45" s="425"/>
      <c r="RLW45" s="425"/>
      <c r="RLX45" s="425"/>
      <c r="RLY45" s="425"/>
      <c r="RLZ45" s="425"/>
      <c r="RMA45" s="425"/>
      <c r="RMB45" s="425"/>
      <c r="RMC45" s="425"/>
      <c r="RMD45" s="425"/>
      <c r="RME45" s="425"/>
      <c r="RMF45" s="425"/>
      <c r="RMG45" s="425"/>
      <c r="RMH45" s="425"/>
      <c r="RMI45" s="425"/>
      <c r="RMJ45" s="425"/>
      <c r="RMK45" s="425"/>
      <c r="RML45" s="425"/>
      <c r="RMM45" s="425"/>
      <c r="RMN45" s="425"/>
      <c r="RMO45" s="425"/>
      <c r="RMP45" s="425"/>
      <c r="RMQ45" s="425"/>
      <c r="RMR45" s="425"/>
      <c r="RMS45" s="425"/>
      <c r="RMT45" s="425"/>
      <c r="RMU45" s="425"/>
      <c r="RMV45" s="425"/>
      <c r="RMW45" s="425"/>
      <c r="RMX45" s="425"/>
      <c r="RMY45" s="425"/>
      <c r="RMZ45" s="425"/>
      <c r="RNA45" s="425"/>
      <c r="RNB45" s="425"/>
      <c r="RNC45" s="425"/>
      <c r="RND45" s="425"/>
      <c r="RNE45" s="425"/>
      <c r="RNF45" s="425"/>
      <c r="RNG45" s="425"/>
      <c r="RNH45" s="425"/>
      <c r="RNI45" s="425"/>
      <c r="RNJ45" s="425"/>
      <c r="RNL45" s="425"/>
      <c r="RNM45" s="425"/>
      <c r="RNN45" s="425"/>
      <c r="RNO45" s="425"/>
      <c r="RNP45" s="425"/>
      <c r="RNQ45" s="425"/>
      <c r="RNR45" s="425"/>
      <c r="RNS45" s="425"/>
      <c r="RNT45" s="425"/>
      <c r="RNU45" s="425"/>
      <c r="RNV45" s="425"/>
      <c r="RNW45" s="425"/>
      <c r="RNX45" s="425"/>
      <c r="RNY45" s="425"/>
      <c r="RNZ45" s="425"/>
      <c r="ROA45" s="425"/>
      <c r="ROB45" s="425"/>
      <c r="ROC45" s="425"/>
      <c r="ROD45" s="425"/>
      <c r="ROE45" s="425"/>
      <c r="ROF45" s="425"/>
      <c r="ROG45" s="425"/>
      <c r="ROH45" s="425"/>
      <c r="ROI45" s="425"/>
      <c r="ROJ45" s="425"/>
      <c r="ROK45" s="425"/>
      <c r="ROL45" s="425"/>
      <c r="ROM45" s="425"/>
      <c r="RON45" s="425"/>
      <c r="ROO45" s="425"/>
      <c r="ROP45" s="425"/>
      <c r="ROQ45" s="425"/>
      <c r="ROR45" s="425"/>
      <c r="ROS45" s="425"/>
      <c r="ROT45" s="425"/>
      <c r="ROU45" s="425"/>
      <c r="ROV45" s="425"/>
      <c r="ROW45" s="425"/>
      <c r="ROX45" s="425"/>
      <c r="ROY45" s="425"/>
      <c r="ROZ45" s="425"/>
      <c r="RPA45" s="425"/>
      <c r="RPB45" s="425"/>
      <c r="RPC45" s="425"/>
      <c r="RPD45" s="425"/>
      <c r="RPE45" s="425"/>
      <c r="RPF45" s="425"/>
      <c r="RPG45" s="425"/>
      <c r="RPH45" s="425"/>
      <c r="RPI45" s="425"/>
      <c r="RPJ45" s="425"/>
      <c r="RPK45" s="425"/>
      <c r="RPL45" s="425"/>
      <c r="RPM45" s="425"/>
      <c r="RPN45" s="425"/>
      <c r="RPO45" s="425"/>
      <c r="RPP45" s="425"/>
      <c r="RPQ45" s="425"/>
      <c r="RPR45" s="425"/>
      <c r="RPS45" s="425"/>
      <c r="RPT45" s="425"/>
      <c r="RPU45" s="425"/>
      <c r="RPV45" s="425"/>
      <c r="RPW45" s="425"/>
      <c r="RPX45" s="425"/>
      <c r="RPY45" s="425"/>
      <c r="RPZ45" s="425"/>
      <c r="RQA45" s="425"/>
      <c r="RQB45" s="425"/>
      <c r="RQC45" s="425"/>
      <c r="RQD45" s="425"/>
      <c r="RQE45" s="425"/>
      <c r="RQF45" s="425"/>
      <c r="RQG45" s="425"/>
      <c r="RQH45" s="425"/>
      <c r="RQI45" s="425"/>
      <c r="RQJ45" s="425"/>
      <c r="RQK45" s="425"/>
      <c r="RQL45" s="425"/>
      <c r="RQM45" s="425"/>
      <c r="RQN45" s="425"/>
      <c r="RQO45" s="425"/>
      <c r="RQP45" s="425"/>
      <c r="RQQ45" s="425"/>
      <c r="RQR45" s="425"/>
      <c r="RQS45" s="425"/>
      <c r="RQT45" s="425"/>
      <c r="RQU45" s="425"/>
      <c r="RQV45" s="425"/>
      <c r="RQW45" s="425"/>
      <c r="RQX45" s="425"/>
      <c r="RQY45" s="425"/>
      <c r="RQZ45" s="425"/>
      <c r="RRA45" s="425"/>
      <c r="RRB45" s="425"/>
      <c r="RRC45" s="425"/>
      <c r="RRD45" s="425"/>
      <c r="RRE45" s="425"/>
      <c r="RRF45" s="425"/>
      <c r="RRG45" s="425"/>
      <c r="RRH45" s="425"/>
      <c r="RRI45" s="425"/>
      <c r="RRJ45" s="425"/>
      <c r="RRK45" s="425"/>
      <c r="RRL45" s="425"/>
      <c r="RRM45" s="425"/>
      <c r="RRN45" s="425"/>
      <c r="RRO45" s="425"/>
      <c r="RRP45" s="425"/>
      <c r="RRQ45" s="425"/>
      <c r="RRR45" s="425"/>
      <c r="RRS45" s="425"/>
      <c r="RRT45" s="425"/>
      <c r="RRU45" s="425"/>
      <c r="RRV45" s="425"/>
      <c r="RRW45" s="425"/>
      <c r="RRX45" s="425"/>
      <c r="RRY45" s="425"/>
      <c r="RRZ45" s="425"/>
      <c r="RSA45" s="425"/>
      <c r="RSB45" s="425"/>
      <c r="RSC45" s="425"/>
      <c r="RSD45" s="425"/>
      <c r="RSE45" s="425"/>
      <c r="RSF45" s="425"/>
      <c r="RSG45" s="425"/>
      <c r="RSH45" s="425"/>
      <c r="RSI45" s="425"/>
      <c r="RSJ45" s="425"/>
      <c r="RSK45" s="425"/>
      <c r="RSL45" s="425"/>
      <c r="RSM45" s="425"/>
      <c r="RSN45" s="425"/>
      <c r="RSO45" s="425"/>
      <c r="RSP45" s="425"/>
      <c r="RSQ45" s="425"/>
      <c r="RSR45" s="425"/>
      <c r="RSS45" s="425"/>
      <c r="RST45" s="425"/>
      <c r="RSU45" s="425"/>
      <c r="RSV45" s="425"/>
      <c r="RSW45" s="425"/>
      <c r="RSX45" s="425"/>
      <c r="RSY45" s="425"/>
      <c r="RSZ45" s="425"/>
      <c r="RTA45" s="425"/>
      <c r="RTB45" s="425"/>
      <c r="RTC45" s="425"/>
      <c r="RTD45" s="425"/>
      <c r="RTE45" s="425"/>
      <c r="RTF45" s="425"/>
      <c r="RTG45" s="425"/>
      <c r="RTH45" s="425"/>
      <c r="RTI45" s="425"/>
      <c r="RTJ45" s="425"/>
      <c r="RTK45" s="425"/>
      <c r="RTL45" s="425"/>
      <c r="RTM45" s="425"/>
      <c r="RTN45" s="425"/>
      <c r="RTO45" s="425"/>
      <c r="RTP45" s="425"/>
      <c r="RTQ45" s="425"/>
      <c r="RTR45" s="425"/>
      <c r="RTS45" s="425"/>
      <c r="RTT45" s="425"/>
      <c r="RTU45" s="425"/>
      <c r="RTV45" s="425"/>
      <c r="RTW45" s="425"/>
      <c r="RTX45" s="425"/>
      <c r="RTY45" s="425"/>
      <c r="RTZ45" s="425"/>
      <c r="RUA45" s="425"/>
      <c r="RUB45" s="425"/>
      <c r="RUC45" s="425"/>
      <c r="RUD45" s="425"/>
      <c r="RUE45" s="425"/>
      <c r="RUF45" s="425"/>
      <c r="RUG45" s="425"/>
      <c r="RUH45" s="425"/>
      <c r="RUI45" s="425"/>
      <c r="RUJ45" s="425"/>
      <c r="RUK45" s="425"/>
      <c r="RUL45" s="425"/>
      <c r="RUM45" s="425"/>
      <c r="RUN45" s="425"/>
      <c r="RUO45" s="425"/>
      <c r="RUP45" s="425"/>
      <c r="RUQ45" s="425"/>
      <c r="RUR45" s="425"/>
      <c r="RUS45" s="425"/>
      <c r="RUT45" s="425"/>
      <c r="RUU45" s="425"/>
      <c r="RUV45" s="425"/>
      <c r="RUW45" s="425"/>
      <c r="RUX45" s="425"/>
      <c r="RUY45" s="425"/>
      <c r="RUZ45" s="425"/>
      <c r="RVA45" s="425"/>
      <c r="RVB45" s="425"/>
      <c r="RVC45" s="425"/>
      <c r="RVD45" s="425"/>
      <c r="RVE45" s="425"/>
      <c r="RVF45" s="425"/>
      <c r="RVG45" s="425"/>
      <c r="RVH45" s="425"/>
      <c r="RVI45" s="425"/>
      <c r="RVJ45" s="425"/>
      <c r="RVK45" s="425"/>
      <c r="RVL45" s="425"/>
      <c r="RVM45" s="425"/>
      <c r="RVN45" s="425"/>
      <c r="RVO45" s="425"/>
      <c r="RVP45" s="425"/>
      <c r="RVQ45" s="425"/>
      <c r="RVR45" s="425"/>
      <c r="RVS45" s="425"/>
      <c r="RVT45" s="425"/>
      <c r="RVU45" s="425"/>
      <c r="RVV45" s="425"/>
      <c r="RVW45" s="425"/>
      <c r="RVX45" s="425"/>
      <c r="RVY45" s="425"/>
      <c r="RVZ45" s="425"/>
      <c r="RWA45" s="425"/>
      <c r="RWB45" s="425"/>
      <c r="RWC45" s="425"/>
      <c r="RWD45" s="425"/>
      <c r="RWE45" s="425"/>
      <c r="RWF45" s="425"/>
      <c r="RWG45" s="425"/>
      <c r="RWH45" s="425"/>
      <c r="RWI45" s="425"/>
      <c r="RWJ45" s="425"/>
      <c r="RWK45" s="425"/>
      <c r="RWL45" s="425"/>
      <c r="RWM45" s="425"/>
      <c r="RWN45" s="425"/>
      <c r="RWO45" s="425"/>
      <c r="RWP45" s="425"/>
      <c r="RWQ45" s="425"/>
      <c r="RWR45" s="425"/>
      <c r="RWS45" s="425"/>
      <c r="RWT45" s="425"/>
      <c r="RWU45" s="425"/>
      <c r="RWV45" s="425"/>
      <c r="RWW45" s="425"/>
      <c r="RWX45" s="425"/>
      <c r="RWY45" s="425"/>
      <c r="RWZ45" s="425"/>
      <c r="RXA45" s="425"/>
      <c r="RXB45" s="425"/>
      <c r="RXC45" s="425"/>
      <c r="RXD45" s="425"/>
      <c r="RXE45" s="425"/>
      <c r="RXF45" s="425"/>
      <c r="RXH45" s="425"/>
      <c r="RXI45" s="425"/>
      <c r="RXJ45" s="425"/>
      <c r="RXK45" s="425"/>
      <c r="RXL45" s="425"/>
      <c r="RXM45" s="425"/>
      <c r="RXN45" s="425"/>
      <c r="RXO45" s="425"/>
      <c r="RXP45" s="425"/>
      <c r="RXQ45" s="425"/>
      <c r="RXR45" s="425"/>
      <c r="RXS45" s="425"/>
      <c r="RXT45" s="425"/>
      <c r="RXU45" s="425"/>
      <c r="RXV45" s="425"/>
      <c r="RXW45" s="425"/>
      <c r="RXX45" s="425"/>
      <c r="RXY45" s="425"/>
      <c r="RXZ45" s="425"/>
      <c r="RYA45" s="425"/>
      <c r="RYB45" s="425"/>
      <c r="RYC45" s="425"/>
      <c r="RYD45" s="425"/>
      <c r="RYE45" s="425"/>
      <c r="RYF45" s="425"/>
      <c r="RYG45" s="425"/>
      <c r="RYH45" s="425"/>
      <c r="RYI45" s="425"/>
      <c r="RYJ45" s="425"/>
      <c r="RYK45" s="425"/>
      <c r="RYL45" s="425"/>
      <c r="RYM45" s="425"/>
      <c r="RYN45" s="425"/>
      <c r="RYO45" s="425"/>
      <c r="RYP45" s="425"/>
      <c r="RYQ45" s="425"/>
      <c r="RYR45" s="425"/>
      <c r="RYS45" s="425"/>
      <c r="RYT45" s="425"/>
      <c r="RYU45" s="425"/>
      <c r="RYV45" s="425"/>
      <c r="RYW45" s="425"/>
      <c r="RYX45" s="425"/>
      <c r="RYY45" s="425"/>
      <c r="RYZ45" s="425"/>
      <c r="RZA45" s="425"/>
      <c r="RZB45" s="425"/>
      <c r="RZC45" s="425"/>
      <c r="RZD45" s="425"/>
      <c r="RZE45" s="425"/>
      <c r="RZF45" s="425"/>
      <c r="RZG45" s="425"/>
      <c r="RZH45" s="425"/>
      <c r="RZI45" s="425"/>
      <c r="RZJ45" s="425"/>
      <c r="RZK45" s="425"/>
      <c r="RZL45" s="425"/>
      <c r="RZM45" s="425"/>
      <c r="RZN45" s="425"/>
      <c r="RZO45" s="425"/>
      <c r="RZP45" s="425"/>
      <c r="RZQ45" s="425"/>
      <c r="RZR45" s="425"/>
      <c r="RZS45" s="425"/>
      <c r="RZT45" s="425"/>
      <c r="RZU45" s="425"/>
      <c r="RZV45" s="425"/>
      <c r="RZW45" s="425"/>
      <c r="RZX45" s="425"/>
      <c r="RZY45" s="425"/>
      <c r="RZZ45" s="425"/>
      <c r="SAA45" s="425"/>
      <c r="SAB45" s="425"/>
      <c r="SAC45" s="425"/>
      <c r="SAD45" s="425"/>
      <c r="SAE45" s="425"/>
      <c r="SAF45" s="425"/>
      <c r="SAG45" s="425"/>
      <c r="SAH45" s="425"/>
      <c r="SAI45" s="425"/>
      <c r="SAJ45" s="425"/>
      <c r="SAK45" s="425"/>
      <c r="SAL45" s="425"/>
      <c r="SAM45" s="425"/>
      <c r="SAN45" s="425"/>
      <c r="SAO45" s="425"/>
      <c r="SAP45" s="425"/>
      <c r="SAQ45" s="425"/>
      <c r="SAR45" s="425"/>
      <c r="SAS45" s="425"/>
      <c r="SAT45" s="425"/>
      <c r="SAU45" s="425"/>
      <c r="SAV45" s="425"/>
      <c r="SAW45" s="425"/>
      <c r="SAX45" s="425"/>
      <c r="SAY45" s="425"/>
      <c r="SAZ45" s="425"/>
      <c r="SBA45" s="425"/>
      <c r="SBB45" s="425"/>
      <c r="SBC45" s="425"/>
      <c r="SBD45" s="425"/>
      <c r="SBE45" s="425"/>
      <c r="SBF45" s="425"/>
      <c r="SBG45" s="425"/>
      <c r="SBH45" s="425"/>
      <c r="SBI45" s="425"/>
      <c r="SBJ45" s="425"/>
      <c r="SBK45" s="425"/>
      <c r="SBL45" s="425"/>
      <c r="SBM45" s="425"/>
      <c r="SBN45" s="425"/>
      <c r="SBO45" s="425"/>
      <c r="SBP45" s="425"/>
      <c r="SBQ45" s="425"/>
      <c r="SBR45" s="425"/>
      <c r="SBS45" s="425"/>
      <c r="SBT45" s="425"/>
      <c r="SBU45" s="425"/>
      <c r="SBV45" s="425"/>
      <c r="SBW45" s="425"/>
      <c r="SBX45" s="425"/>
      <c r="SBY45" s="425"/>
      <c r="SBZ45" s="425"/>
      <c r="SCA45" s="425"/>
      <c r="SCB45" s="425"/>
      <c r="SCC45" s="425"/>
      <c r="SCD45" s="425"/>
      <c r="SCE45" s="425"/>
      <c r="SCF45" s="425"/>
      <c r="SCG45" s="425"/>
      <c r="SCH45" s="425"/>
      <c r="SCI45" s="425"/>
      <c r="SCJ45" s="425"/>
      <c r="SCK45" s="425"/>
      <c r="SCL45" s="425"/>
      <c r="SCM45" s="425"/>
      <c r="SCN45" s="425"/>
      <c r="SCO45" s="425"/>
      <c r="SCP45" s="425"/>
      <c r="SCQ45" s="425"/>
      <c r="SCR45" s="425"/>
      <c r="SCS45" s="425"/>
      <c r="SCT45" s="425"/>
      <c r="SCU45" s="425"/>
      <c r="SCV45" s="425"/>
      <c r="SCW45" s="425"/>
      <c r="SCX45" s="425"/>
      <c r="SCY45" s="425"/>
      <c r="SCZ45" s="425"/>
      <c r="SDA45" s="425"/>
      <c r="SDB45" s="425"/>
      <c r="SDC45" s="425"/>
      <c r="SDD45" s="425"/>
      <c r="SDE45" s="425"/>
      <c r="SDF45" s="425"/>
      <c r="SDG45" s="425"/>
      <c r="SDH45" s="425"/>
      <c r="SDI45" s="425"/>
      <c r="SDJ45" s="425"/>
      <c r="SDK45" s="425"/>
      <c r="SDL45" s="425"/>
      <c r="SDM45" s="425"/>
      <c r="SDN45" s="425"/>
      <c r="SDO45" s="425"/>
      <c r="SDP45" s="425"/>
      <c r="SDQ45" s="425"/>
      <c r="SDR45" s="425"/>
      <c r="SDS45" s="425"/>
      <c r="SDT45" s="425"/>
      <c r="SDU45" s="425"/>
      <c r="SDV45" s="425"/>
      <c r="SDW45" s="425"/>
      <c r="SDX45" s="425"/>
      <c r="SDY45" s="425"/>
      <c r="SDZ45" s="425"/>
      <c r="SEA45" s="425"/>
      <c r="SEB45" s="425"/>
      <c r="SEC45" s="425"/>
      <c r="SED45" s="425"/>
      <c r="SEE45" s="425"/>
      <c r="SEF45" s="425"/>
      <c r="SEG45" s="425"/>
      <c r="SEH45" s="425"/>
      <c r="SEI45" s="425"/>
      <c r="SEJ45" s="425"/>
      <c r="SEK45" s="425"/>
      <c r="SEL45" s="425"/>
      <c r="SEM45" s="425"/>
      <c r="SEN45" s="425"/>
      <c r="SEO45" s="425"/>
      <c r="SEP45" s="425"/>
      <c r="SEQ45" s="425"/>
      <c r="SER45" s="425"/>
      <c r="SES45" s="425"/>
      <c r="SET45" s="425"/>
      <c r="SEU45" s="425"/>
      <c r="SEV45" s="425"/>
      <c r="SEW45" s="425"/>
      <c r="SEX45" s="425"/>
      <c r="SEY45" s="425"/>
      <c r="SEZ45" s="425"/>
      <c r="SFA45" s="425"/>
      <c r="SFB45" s="425"/>
      <c r="SFC45" s="425"/>
      <c r="SFD45" s="425"/>
      <c r="SFE45" s="425"/>
      <c r="SFF45" s="425"/>
      <c r="SFG45" s="425"/>
      <c r="SFH45" s="425"/>
      <c r="SFI45" s="425"/>
      <c r="SFJ45" s="425"/>
      <c r="SFK45" s="425"/>
      <c r="SFL45" s="425"/>
      <c r="SFM45" s="425"/>
      <c r="SFN45" s="425"/>
      <c r="SFO45" s="425"/>
      <c r="SFP45" s="425"/>
      <c r="SFQ45" s="425"/>
      <c r="SFR45" s="425"/>
      <c r="SFS45" s="425"/>
      <c r="SFT45" s="425"/>
      <c r="SFU45" s="425"/>
      <c r="SFV45" s="425"/>
      <c r="SFW45" s="425"/>
      <c r="SFX45" s="425"/>
      <c r="SFY45" s="425"/>
      <c r="SFZ45" s="425"/>
      <c r="SGA45" s="425"/>
      <c r="SGB45" s="425"/>
      <c r="SGC45" s="425"/>
      <c r="SGD45" s="425"/>
      <c r="SGE45" s="425"/>
      <c r="SGF45" s="425"/>
      <c r="SGG45" s="425"/>
      <c r="SGH45" s="425"/>
      <c r="SGI45" s="425"/>
      <c r="SGJ45" s="425"/>
      <c r="SGK45" s="425"/>
      <c r="SGL45" s="425"/>
      <c r="SGM45" s="425"/>
      <c r="SGN45" s="425"/>
      <c r="SGO45" s="425"/>
      <c r="SGP45" s="425"/>
      <c r="SGQ45" s="425"/>
      <c r="SGR45" s="425"/>
      <c r="SGS45" s="425"/>
      <c r="SGT45" s="425"/>
      <c r="SGU45" s="425"/>
      <c r="SGV45" s="425"/>
      <c r="SGW45" s="425"/>
      <c r="SGX45" s="425"/>
      <c r="SGY45" s="425"/>
      <c r="SGZ45" s="425"/>
      <c r="SHA45" s="425"/>
      <c r="SHB45" s="425"/>
      <c r="SHD45" s="425"/>
      <c r="SHE45" s="425"/>
      <c r="SHF45" s="425"/>
      <c r="SHG45" s="425"/>
      <c r="SHH45" s="425"/>
      <c r="SHI45" s="425"/>
      <c r="SHJ45" s="425"/>
      <c r="SHK45" s="425"/>
      <c r="SHL45" s="425"/>
      <c r="SHM45" s="425"/>
      <c r="SHN45" s="425"/>
      <c r="SHO45" s="425"/>
      <c r="SHP45" s="425"/>
      <c r="SHQ45" s="425"/>
      <c r="SHR45" s="425"/>
      <c r="SHS45" s="425"/>
      <c r="SHT45" s="425"/>
      <c r="SHU45" s="425"/>
      <c r="SHV45" s="425"/>
      <c r="SHW45" s="425"/>
      <c r="SHX45" s="425"/>
      <c r="SHY45" s="425"/>
      <c r="SHZ45" s="425"/>
      <c r="SIA45" s="425"/>
      <c r="SIB45" s="425"/>
      <c r="SIC45" s="425"/>
      <c r="SID45" s="425"/>
      <c r="SIE45" s="425"/>
      <c r="SIF45" s="425"/>
      <c r="SIG45" s="425"/>
      <c r="SIH45" s="425"/>
      <c r="SII45" s="425"/>
      <c r="SIJ45" s="425"/>
      <c r="SIK45" s="425"/>
      <c r="SIL45" s="425"/>
      <c r="SIM45" s="425"/>
      <c r="SIN45" s="425"/>
      <c r="SIO45" s="425"/>
      <c r="SIP45" s="425"/>
      <c r="SIQ45" s="425"/>
      <c r="SIR45" s="425"/>
      <c r="SIS45" s="425"/>
      <c r="SIT45" s="425"/>
      <c r="SIU45" s="425"/>
      <c r="SIV45" s="425"/>
      <c r="SIW45" s="425"/>
      <c r="SIX45" s="425"/>
      <c r="SIY45" s="425"/>
      <c r="SIZ45" s="425"/>
      <c r="SJA45" s="425"/>
      <c r="SJB45" s="425"/>
      <c r="SJC45" s="425"/>
      <c r="SJD45" s="425"/>
      <c r="SJE45" s="425"/>
      <c r="SJF45" s="425"/>
      <c r="SJG45" s="425"/>
      <c r="SJH45" s="425"/>
      <c r="SJI45" s="425"/>
      <c r="SJJ45" s="425"/>
      <c r="SJK45" s="425"/>
      <c r="SJL45" s="425"/>
      <c r="SJM45" s="425"/>
      <c r="SJN45" s="425"/>
      <c r="SJO45" s="425"/>
      <c r="SJP45" s="425"/>
      <c r="SJQ45" s="425"/>
      <c r="SJR45" s="425"/>
      <c r="SJS45" s="425"/>
      <c r="SJT45" s="425"/>
      <c r="SJU45" s="425"/>
      <c r="SJV45" s="425"/>
      <c r="SJW45" s="425"/>
      <c r="SJX45" s="425"/>
      <c r="SJY45" s="425"/>
      <c r="SJZ45" s="425"/>
      <c r="SKA45" s="425"/>
      <c r="SKB45" s="425"/>
      <c r="SKC45" s="425"/>
      <c r="SKD45" s="425"/>
      <c r="SKE45" s="425"/>
      <c r="SKF45" s="425"/>
      <c r="SKG45" s="425"/>
      <c r="SKH45" s="425"/>
      <c r="SKI45" s="425"/>
      <c r="SKJ45" s="425"/>
      <c r="SKK45" s="425"/>
      <c r="SKL45" s="425"/>
      <c r="SKM45" s="425"/>
      <c r="SKN45" s="425"/>
      <c r="SKO45" s="425"/>
      <c r="SKP45" s="425"/>
      <c r="SKQ45" s="425"/>
      <c r="SKR45" s="425"/>
      <c r="SKS45" s="425"/>
      <c r="SKT45" s="425"/>
      <c r="SKU45" s="425"/>
      <c r="SKV45" s="425"/>
      <c r="SKW45" s="425"/>
      <c r="SKX45" s="425"/>
      <c r="SKY45" s="425"/>
      <c r="SKZ45" s="425"/>
      <c r="SLA45" s="425"/>
      <c r="SLB45" s="425"/>
      <c r="SLC45" s="425"/>
      <c r="SLD45" s="425"/>
      <c r="SLE45" s="425"/>
      <c r="SLF45" s="425"/>
      <c r="SLG45" s="425"/>
      <c r="SLH45" s="425"/>
      <c r="SLI45" s="425"/>
      <c r="SLJ45" s="425"/>
      <c r="SLK45" s="425"/>
      <c r="SLL45" s="425"/>
      <c r="SLM45" s="425"/>
      <c r="SLN45" s="425"/>
      <c r="SLO45" s="425"/>
      <c r="SLP45" s="425"/>
      <c r="SLQ45" s="425"/>
      <c r="SLR45" s="425"/>
      <c r="SLS45" s="425"/>
      <c r="SLT45" s="425"/>
      <c r="SLU45" s="425"/>
      <c r="SLV45" s="425"/>
      <c r="SLW45" s="425"/>
      <c r="SLX45" s="425"/>
      <c r="SLY45" s="425"/>
      <c r="SLZ45" s="425"/>
      <c r="SMA45" s="425"/>
      <c r="SMB45" s="425"/>
      <c r="SMC45" s="425"/>
      <c r="SMD45" s="425"/>
      <c r="SME45" s="425"/>
      <c r="SMF45" s="425"/>
      <c r="SMG45" s="425"/>
      <c r="SMH45" s="425"/>
      <c r="SMI45" s="425"/>
      <c r="SMJ45" s="425"/>
      <c r="SMK45" s="425"/>
      <c r="SML45" s="425"/>
      <c r="SMM45" s="425"/>
      <c r="SMN45" s="425"/>
      <c r="SMO45" s="425"/>
      <c r="SMP45" s="425"/>
      <c r="SMQ45" s="425"/>
      <c r="SMR45" s="425"/>
      <c r="SMS45" s="425"/>
      <c r="SMT45" s="425"/>
      <c r="SMU45" s="425"/>
      <c r="SMV45" s="425"/>
      <c r="SMW45" s="425"/>
      <c r="SMX45" s="425"/>
      <c r="SMY45" s="425"/>
      <c r="SMZ45" s="425"/>
      <c r="SNA45" s="425"/>
      <c r="SNB45" s="425"/>
      <c r="SNC45" s="425"/>
      <c r="SND45" s="425"/>
      <c r="SNE45" s="425"/>
      <c r="SNF45" s="425"/>
      <c r="SNG45" s="425"/>
      <c r="SNH45" s="425"/>
      <c r="SNI45" s="425"/>
      <c r="SNJ45" s="425"/>
      <c r="SNK45" s="425"/>
      <c r="SNL45" s="425"/>
      <c r="SNM45" s="425"/>
      <c r="SNN45" s="425"/>
      <c r="SNO45" s="425"/>
      <c r="SNP45" s="425"/>
      <c r="SNQ45" s="425"/>
      <c r="SNR45" s="425"/>
      <c r="SNS45" s="425"/>
      <c r="SNT45" s="425"/>
      <c r="SNU45" s="425"/>
      <c r="SNV45" s="425"/>
      <c r="SNW45" s="425"/>
      <c r="SNX45" s="425"/>
      <c r="SNY45" s="425"/>
      <c r="SNZ45" s="425"/>
      <c r="SOA45" s="425"/>
      <c r="SOB45" s="425"/>
      <c r="SOC45" s="425"/>
      <c r="SOD45" s="425"/>
      <c r="SOE45" s="425"/>
      <c r="SOF45" s="425"/>
      <c r="SOG45" s="425"/>
      <c r="SOH45" s="425"/>
      <c r="SOI45" s="425"/>
      <c r="SOJ45" s="425"/>
      <c r="SOK45" s="425"/>
      <c r="SOL45" s="425"/>
      <c r="SOM45" s="425"/>
      <c r="SON45" s="425"/>
      <c r="SOO45" s="425"/>
      <c r="SOP45" s="425"/>
      <c r="SOQ45" s="425"/>
      <c r="SOR45" s="425"/>
      <c r="SOS45" s="425"/>
      <c r="SOT45" s="425"/>
      <c r="SOU45" s="425"/>
      <c r="SOV45" s="425"/>
      <c r="SOW45" s="425"/>
      <c r="SOX45" s="425"/>
      <c r="SOY45" s="425"/>
      <c r="SOZ45" s="425"/>
      <c r="SPA45" s="425"/>
      <c r="SPB45" s="425"/>
      <c r="SPC45" s="425"/>
      <c r="SPD45" s="425"/>
      <c r="SPE45" s="425"/>
      <c r="SPF45" s="425"/>
      <c r="SPG45" s="425"/>
      <c r="SPH45" s="425"/>
      <c r="SPI45" s="425"/>
      <c r="SPJ45" s="425"/>
      <c r="SPK45" s="425"/>
      <c r="SPL45" s="425"/>
      <c r="SPM45" s="425"/>
      <c r="SPN45" s="425"/>
      <c r="SPO45" s="425"/>
      <c r="SPP45" s="425"/>
      <c r="SPQ45" s="425"/>
      <c r="SPR45" s="425"/>
      <c r="SPS45" s="425"/>
      <c r="SPT45" s="425"/>
      <c r="SPU45" s="425"/>
      <c r="SPV45" s="425"/>
      <c r="SPW45" s="425"/>
      <c r="SPX45" s="425"/>
      <c r="SPY45" s="425"/>
      <c r="SPZ45" s="425"/>
      <c r="SQA45" s="425"/>
      <c r="SQB45" s="425"/>
      <c r="SQC45" s="425"/>
      <c r="SQD45" s="425"/>
      <c r="SQE45" s="425"/>
      <c r="SQF45" s="425"/>
      <c r="SQG45" s="425"/>
      <c r="SQH45" s="425"/>
      <c r="SQI45" s="425"/>
      <c r="SQJ45" s="425"/>
      <c r="SQK45" s="425"/>
      <c r="SQL45" s="425"/>
      <c r="SQM45" s="425"/>
      <c r="SQN45" s="425"/>
      <c r="SQO45" s="425"/>
      <c r="SQP45" s="425"/>
      <c r="SQQ45" s="425"/>
      <c r="SQR45" s="425"/>
      <c r="SQS45" s="425"/>
      <c r="SQT45" s="425"/>
      <c r="SQU45" s="425"/>
      <c r="SQV45" s="425"/>
      <c r="SQW45" s="425"/>
      <c r="SQX45" s="425"/>
      <c r="SQZ45" s="425"/>
      <c r="SRA45" s="425"/>
      <c r="SRB45" s="425"/>
      <c r="SRC45" s="425"/>
      <c r="SRD45" s="425"/>
      <c r="SRE45" s="425"/>
      <c r="SRF45" s="425"/>
      <c r="SRG45" s="425"/>
      <c r="SRH45" s="425"/>
      <c r="SRI45" s="425"/>
      <c r="SRJ45" s="425"/>
      <c r="SRK45" s="425"/>
      <c r="SRL45" s="425"/>
      <c r="SRM45" s="425"/>
      <c r="SRN45" s="425"/>
      <c r="SRO45" s="425"/>
      <c r="SRP45" s="425"/>
      <c r="SRQ45" s="425"/>
      <c r="SRR45" s="425"/>
      <c r="SRS45" s="425"/>
      <c r="SRT45" s="425"/>
      <c r="SRU45" s="425"/>
      <c r="SRV45" s="425"/>
      <c r="SRW45" s="425"/>
      <c r="SRX45" s="425"/>
      <c r="SRY45" s="425"/>
      <c r="SRZ45" s="425"/>
      <c r="SSA45" s="425"/>
      <c r="SSB45" s="425"/>
      <c r="SSC45" s="425"/>
      <c r="SSD45" s="425"/>
      <c r="SSE45" s="425"/>
      <c r="SSF45" s="425"/>
      <c r="SSG45" s="425"/>
      <c r="SSH45" s="425"/>
      <c r="SSI45" s="425"/>
      <c r="SSJ45" s="425"/>
      <c r="SSK45" s="425"/>
      <c r="SSL45" s="425"/>
      <c r="SSM45" s="425"/>
      <c r="SSN45" s="425"/>
      <c r="SSO45" s="425"/>
      <c r="SSP45" s="425"/>
      <c r="SSQ45" s="425"/>
      <c r="SSR45" s="425"/>
      <c r="SSS45" s="425"/>
      <c r="SST45" s="425"/>
      <c r="SSU45" s="425"/>
      <c r="SSV45" s="425"/>
      <c r="SSW45" s="425"/>
      <c r="SSX45" s="425"/>
      <c r="SSY45" s="425"/>
      <c r="SSZ45" s="425"/>
      <c r="STA45" s="425"/>
      <c r="STB45" s="425"/>
      <c r="STC45" s="425"/>
      <c r="STD45" s="425"/>
      <c r="STE45" s="425"/>
      <c r="STF45" s="425"/>
      <c r="STG45" s="425"/>
      <c r="STH45" s="425"/>
      <c r="STI45" s="425"/>
      <c r="STJ45" s="425"/>
      <c r="STK45" s="425"/>
      <c r="STL45" s="425"/>
      <c r="STM45" s="425"/>
      <c r="STN45" s="425"/>
      <c r="STO45" s="425"/>
      <c r="STP45" s="425"/>
      <c r="STQ45" s="425"/>
      <c r="STR45" s="425"/>
      <c r="STS45" s="425"/>
      <c r="STT45" s="425"/>
      <c r="STU45" s="425"/>
      <c r="STV45" s="425"/>
      <c r="STW45" s="425"/>
      <c r="STX45" s="425"/>
      <c r="STY45" s="425"/>
      <c r="STZ45" s="425"/>
      <c r="SUA45" s="425"/>
      <c r="SUB45" s="425"/>
      <c r="SUC45" s="425"/>
      <c r="SUD45" s="425"/>
      <c r="SUE45" s="425"/>
      <c r="SUF45" s="425"/>
      <c r="SUG45" s="425"/>
      <c r="SUH45" s="425"/>
      <c r="SUI45" s="425"/>
      <c r="SUJ45" s="425"/>
      <c r="SUK45" s="425"/>
      <c r="SUL45" s="425"/>
      <c r="SUM45" s="425"/>
      <c r="SUN45" s="425"/>
      <c r="SUO45" s="425"/>
      <c r="SUP45" s="425"/>
      <c r="SUQ45" s="425"/>
      <c r="SUR45" s="425"/>
      <c r="SUS45" s="425"/>
      <c r="SUT45" s="425"/>
      <c r="SUU45" s="425"/>
      <c r="SUV45" s="425"/>
      <c r="SUW45" s="425"/>
      <c r="SUX45" s="425"/>
      <c r="SUY45" s="425"/>
      <c r="SUZ45" s="425"/>
      <c r="SVA45" s="425"/>
      <c r="SVB45" s="425"/>
      <c r="SVC45" s="425"/>
      <c r="SVD45" s="425"/>
      <c r="SVE45" s="425"/>
      <c r="SVF45" s="425"/>
      <c r="SVG45" s="425"/>
      <c r="SVH45" s="425"/>
      <c r="SVI45" s="425"/>
      <c r="SVJ45" s="425"/>
      <c r="SVK45" s="425"/>
      <c r="SVL45" s="425"/>
      <c r="SVM45" s="425"/>
      <c r="SVN45" s="425"/>
      <c r="SVO45" s="425"/>
      <c r="SVP45" s="425"/>
      <c r="SVQ45" s="425"/>
      <c r="SVR45" s="425"/>
      <c r="SVS45" s="425"/>
      <c r="SVT45" s="425"/>
      <c r="SVU45" s="425"/>
      <c r="SVV45" s="425"/>
      <c r="SVW45" s="425"/>
      <c r="SVX45" s="425"/>
      <c r="SVY45" s="425"/>
      <c r="SVZ45" s="425"/>
      <c r="SWA45" s="425"/>
      <c r="SWB45" s="425"/>
      <c r="SWC45" s="425"/>
      <c r="SWD45" s="425"/>
      <c r="SWE45" s="425"/>
      <c r="SWF45" s="425"/>
      <c r="SWG45" s="425"/>
      <c r="SWH45" s="425"/>
      <c r="SWI45" s="425"/>
      <c r="SWJ45" s="425"/>
      <c r="SWK45" s="425"/>
      <c r="SWL45" s="425"/>
      <c r="SWM45" s="425"/>
      <c r="SWN45" s="425"/>
      <c r="SWO45" s="425"/>
      <c r="SWP45" s="425"/>
      <c r="SWQ45" s="425"/>
      <c r="SWR45" s="425"/>
      <c r="SWS45" s="425"/>
      <c r="SWT45" s="425"/>
      <c r="SWU45" s="425"/>
      <c r="SWV45" s="425"/>
      <c r="SWW45" s="425"/>
      <c r="SWX45" s="425"/>
      <c r="SWY45" s="425"/>
      <c r="SWZ45" s="425"/>
      <c r="SXA45" s="425"/>
      <c r="SXB45" s="425"/>
      <c r="SXC45" s="425"/>
      <c r="SXD45" s="425"/>
      <c r="SXE45" s="425"/>
      <c r="SXF45" s="425"/>
      <c r="SXG45" s="425"/>
      <c r="SXH45" s="425"/>
      <c r="SXI45" s="425"/>
      <c r="SXJ45" s="425"/>
      <c r="SXK45" s="425"/>
      <c r="SXL45" s="425"/>
      <c r="SXM45" s="425"/>
      <c r="SXN45" s="425"/>
      <c r="SXO45" s="425"/>
      <c r="SXP45" s="425"/>
      <c r="SXQ45" s="425"/>
      <c r="SXR45" s="425"/>
      <c r="SXS45" s="425"/>
      <c r="SXT45" s="425"/>
      <c r="SXU45" s="425"/>
      <c r="SXV45" s="425"/>
      <c r="SXW45" s="425"/>
      <c r="SXX45" s="425"/>
      <c r="SXY45" s="425"/>
      <c r="SXZ45" s="425"/>
      <c r="SYA45" s="425"/>
      <c r="SYB45" s="425"/>
      <c r="SYC45" s="425"/>
      <c r="SYD45" s="425"/>
      <c r="SYE45" s="425"/>
      <c r="SYF45" s="425"/>
      <c r="SYG45" s="425"/>
      <c r="SYH45" s="425"/>
      <c r="SYI45" s="425"/>
      <c r="SYJ45" s="425"/>
      <c r="SYK45" s="425"/>
      <c r="SYL45" s="425"/>
      <c r="SYM45" s="425"/>
      <c r="SYN45" s="425"/>
      <c r="SYO45" s="425"/>
      <c r="SYP45" s="425"/>
      <c r="SYQ45" s="425"/>
      <c r="SYR45" s="425"/>
      <c r="SYS45" s="425"/>
      <c r="SYT45" s="425"/>
      <c r="SYU45" s="425"/>
      <c r="SYV45" s="425"/>
      <c r="SYW45" s="425"/>
      <c r="SYX45" s="425"/>
      <c r="SYY45" s="425"/>
      <c r="SYZ45" s="425"/>
      <c r="SZA45" s="425"/>
      <c r="SZB45" s="425"/>
      <c r="SZC45" s="425"/>
      <c r="SZD45" s="425"/>
      <c r="SZE45" s="425"/>
      <c r="SZF45" s="425"/>
      <c r="SZG45" s="425"/>
      <c r="SZH45" s="425"/>
      <c r="SZI45" s="425"/>
      <c r="SZJ45" s="425"/>
      <c r="SZK45" s="425"/>
      <c r="SZL45" s="425"/>
      <c r="SZM45" s="425"/>
      <c r="SZN45" s="425"/>
      <c r="SZO45" s="425"/>
      <c r="SZP45" s="425"/>
      <c r="SZQ45" s="425"/>
      <c r="SZR45" s="425"/>
      <c r="SZS45" s="425"/>
      <c r="SZT45" s="425"/>
      <c r="SZU45" s="425"/>
      <c r="SZV45" s="425"/>
      <c r="SZW45" s="425"/>
      <c r="SZX45" s="425"/>
      <c r="SZY45" s="425"/>
      <c r="SZZ45" s="425"/>
      <c r="TAA45" s="425"/>
      <c r="TAB45" s="425"/>
      <c r="TAC45" s="425"/>
      <c r="TAD45" s="425"/>
      <c r="TAE45" s="425"/>
      <c r="TAF45" s="425"/>
      <c r="TAG45" s="425"/>
      <c r="TAH45" s="425"/>
      <c r="TAI45" s="425"/>
      <c r="TAJ45" s="425"/>
      <c r="TAK45" s="425"/>
      <c r="TAL45" s="425"/>
      <c r="TAM45" s="425"/>
      <c r="TAN45" s="425"/>
      <c r="TAO45" s="425"/>
      <c r="TAP45" s="425"/>
      <c r="TAQ45" s="425"/>
      <c r="TAR45" s="425"/>
      <c r="TAS45" s="425"/>
      <c r="TAT45" s="425"/>
      <c r="TAV45" s="425"/>
      <c r="TAW45" s="425"/>
      <c r="TAX45" s="425"/>
      <c r="TAY45" s="425"/>
      <c r="TAZ45" s="425"/>
      <c r="TBA45" s="425"/>
      <c r="TBB45" s="425"/>
      <c r="TBC45" s="425"/>
      <c r="TBD45" s="425"/>
      <c r="TBE45" s="425"/>
      <c r="TBF45" s="425"/>
      <c r="TBG45" s="425"/>
      <c r="TBH45" s="425"/>
      <c r="TBI45" s="425"/>
      <c r="TBJ45" s="425"/>
      <c r="TBK45" s="425"/>
      <c r="TBL45" s="425"/>
      <c r="TBM45" s="425"/>
      <c r="TBN45" s="425"/>
      <c r="TBO45" s="425"/>
      <c r="TBP45" s="425"/>
      <c r="TBQ45" s="425"/>
      <c r="TBR45" s="425"/>
      <c r="TBS45" s="425"/>
      <c r="TBT45" s="425"/>
      <c r="TBU45" s="425"/>
      <c r="TBV45" s="425"/>
      <c r="TBW45" s="425"/>
      <c r="TBX45" s="425"/>
      <c r="TBY45" s="425"/>
      <c r="TBZ45" s="425"/>
      <c r="TCA45" s="425"/>
      <c r="TCB45" s="425"/>
      <c r="TCC45" s="425"/>
      <c r="TCD45" s="425"/>
      <c r="TCE45" s="425"/>
      <c r="TCF45" s="425"/>
      <c r="TCG45" s="425"/>
      <c r="TCH45" s="425"/>
      <c r="TCI45" s="425"/>
      <c r="TCJ45" s="425"/>
      <c r="TCK45" s="425"/>
      <c r="TCL45" s="425"/>
      <c r="TCM45" s="425"/>
      <c r="TCN45" s="425"/>
      <c r="TCO45" s="425"/>
      <c r="TCP45" s="425"/>
      <c r="TCQ45" s="425"/>
      <c r="TCR45" s="425"/>
      <c r="TCS45" s="425"/>
      <c r="TCT45" s="425"/>
      <c r="TCU45" s="425"/>
      <c r="TCV45" s="425"/>
      <c r="TCW45" s="425"/>
      <c r="TCX45" s="425"/>
      <c r="TCY45" s="425"/>
      <c r="TCZ45" s="425"/>
      <c r="TDA45" s="425"/>
      <c r="TDB45" s="425"/>
      <c r="TDC45" s="425"/>
      <c r="TDD45" s="425"/>
      <c r="TDE45" s="425"/>
      <c r="TDF45" s="425"/>
      <c r="TDG45" s="425"/>
      <c r="TDH45" s="425"/>
      <c r="TDI45" s="425"/>
      <c r="TDJ45" s="425"/>
      <c r="TDK45" s="425"/>
      <c r="TDL45" s="425"/>
      <c r="TDM45" s="425"/>
      <c r="TDN45" s="425"/>
      <c r="TDO45" s="425"/>
      <c r="TDP45" s="425"/>
      <c r="TDQ45" s="425"/>
      <c r="TDR45" s="425"/>
      <c r="TDS45" s="425"/>
      <c r="TDT45" s="425"/>
      <c r="TDU45" s="425"/>
      <c r="TDV45" s="425"/>
      <c r="TDW45" s="425"/>
      <c r="TDX45" s="425"/>
      <c r="TDY45" s="425"/>
      <c r="TDZ45" s="425"/>
      <c r="TEA45" s="425"/>
      <c r="TEB45" s="425"/>
      <c r="TEC45" s="425"/>
      <c r="TED45" s="425"/>
      <c r="TEE45" s="425"/>
      <c r="TEF45" s="425"/>
      <c r="TEG45" s="425"/>
      <c r="TEH45" s="425"/>
      <c r="TEI45" s="425"/>
      <c r="TEJ45" s="425"/>
      <c r="TEK45" s="425"/>
      <c r="TEL45" s="425"/>
      <c r="TEM45" s="425"/>
      <c r="TEN45" s="425"/>
      <c r="TEO45" s="425"/>
      <c r="TEP45" s="425"/>
      <c r="TEQ45" s="425"/>
      <c r="TER45" s="425"/>
      <c r="TES45" s="425"/>
      <c r="TET45" s="425"/>
      <c r="TEU45" s="425"/>
      <c r="TEV45" s="425"/>
      <c r="TEW45" s="425"/>
      <c r="TEX45" s="425"/>
      <c r="TEY45" s="425"/>
      <c r="TEZ45" s="425"/>
      <c r="TFA45" s="425"/>
      <c r="TFB45" s="425"/>
      <c r="TFC45" s="425"/>
      <c r="TFD45" s="425"/>
      <c r="TFE45" s="425"/>
      <c r="TFF45" s="425"/>
      <c r="TFG45" s="425"/>
      <c r="TFH45" s="425"/>
      <c r="TFI45" s="425"/>
      <c r="TFJ45" s="425"/>
      <c r="TFK45" s="425"/>
      <c r="TFL45" s="425"/>
      <c r="TFM45" s="425"/>
      <c r="TFN45" s="425"/>
      <c r="TFO45" s="425"/>
      <c r="TFP45" s="425"/>
      <c r="TFQ45" s="425"/>
      <c r="TFR45" s="425"/>
      <c r="TFS45" s="425"/>
      <c r="TFT45" s="425"/>
      <c r="TFU45" s="425"/>
      <c r="TFV45" s="425"/>
      <c r="TFW45" s="425"/>
      <c r="TFX45" s="425"/>
      <c r="TFY45" s="425"/>
      <c r="TFZ45" s="425"/>
      <c r="TGA45" s="425"/>
      <c r="TGB45" s="425"/>
      <c r="TGC45" s="425"/>
      <c r="TGD45" s="425"/>
      <c r="TGE45" s="425"/>
      <c r="TGF45" s="425"/>
      <c r="TGG45" s="425"/>
      <c r="TGH45" s="425"/>
      <c r="TGI45" s="425"/>
      <c r="TGJ45" s="425"/>
      <c r="TGK45" s="425"/>
      <c r="TGL45" s="425"/>
      <c r="TGM45" s="425"/>
      <c r="TGN45" s="425"/>
      <c r="TGO45" s="425"/>
      <c r="TGP45" s="425"/>
      <c r="TGQ45" s="425"/>
      <c r="TGR45" s="425"/>
      <c r="TGS45" s="425"/>
      <c r="TGT45" s="425"/>
      <c r="TGU45" s="425"/>
      <c r="TGV45" s="425"/>
      <c r="TGW45" s="425"/>
      <c r="TGX45" s="425"/>
      <c r="TGY45" s="425"/>
      <c r="TGZ45" s="425"/>
      <c r="THA45" s="425"/>
      <c r="THB45" s="425"/>
      <c r="THC45" s="425"/>
      <c r="THD45" s="425"/>
      <c r="THE45" s="425"/>
      <c r="THF45" s="425"/>
      <c r="THG45" s="425"/>
      <c r="THH45" s="425"/>
      <c r="THI45" s="425"/>
      <c r="THJ45" s="425"/>
      <c r="THK45" s="425"/>
      <c r="THL45" s="425"/>
      <c r="THM45" s="425"/>
      <c r="THN45" s="425"/>
      <c r="THO45" s="425"/>
      <c r="THP45" s="425"/>
      <c r="THQ45" s="425"/>
      <c r="THR45" s="425"/>
      <c r="THS45" s="425"/>
      <c r="THT45" s="425"/>
      <c r="THU45" s="425"/>
      <c r="THV45" s="425"/>
      <c r="THW45" s="425"/>
      <c r="THX45" s="425"/>
      <c r="THY45" s="425"/>
      <c r="THZ45" s="425"/>
      <c r="TIA45" s="425"/>
      <c r="TIB45" s="425"/>
      <c r="TIC45" s="425"/>
      <c r="TID45" s="425"/>
      <c r="TIE45" s="425"/>
      <c r="TIF45" s="425"/>
      <c r="TIG45" s="425"/>
      <c r="TIH45" s="425"/>
      <c r="TII45" s="425"/>
      <c r="TIJ45" s="425"/>
      <c r="TIK45" s="425"/>
      <c r="TIL45" s="425"/>
      <c r="TIM45" s="425"/>
      <c r="TIN45" s="425"/>
      <c r="TIO45" s="425"/>
      <c r="TIP45" s="425"/>
      <c r="TIQ45" s="425"/>
      <c r="TIR45" s="425"/>
      <c r="TIS45" s="425"/>
      <c r="TIT45" s="425"/>
      <c r="TIU45" s="425"/>
      <c r="TIV45" s="425"/>
      <c r="TIW45" s="425"/>
      <c r="TIX45" s="425"/>
      <c r="TIY45" s="425"/>
      <c r="TIZ45" s="425"/>
      <c r="TJA45" s="425"/>
      <c r="TJB45" s="425"/>
      <c r="TJC45" s="425"/>
      <c r="TJD45" s="425"/>
      <c r="TJE45" s="425"/>
      <c r="TJF45" s="425"/>
      <c r="TJG45" s="425"/>
      <c r="TJH45" s="425"/>
      <c r="TJI45" s="425"/>
      <c r="TJJ45" s="425"/>
      <c r="TJK45" s="425"/>
      <c r="TJL45" s="425"/>
      <c r="TJM45" s="425"/>
      <c r="TJN45" s="425"/>
      <c r="TJO45" s="425"/>
      <c r="TJP45" s="425"/>
      <c r="TJQ45" s="425"/>
      <c r="TJR45" s="425"/>
      <c r="TJS45" s="425"/>
      <c r="TJT45" s="425"/>
      <c r="TJU45" s="425"/>
      <c r="TJV45" s="425"/>
      <c r="TJW45" s="425"/>
      <c r="TJX45" s="425"/>
      <c r="TJY45" s="425"/>
      <c r="TJZ45" s="425"/>
      <c r="TKA45" s="425"/>
      <c r="TKB45" s="425"/>
      <c r="TKC45" s="425"/>
      <c r="TKD45" s="425"/>
      <c r="TKE45" s="425"/>
      <c r="TKF45" s="425"/>
      <c r="TKG45" s="425"/>
      <c r="TKH45" s="425"/>
      <c r="TKI45" s="425"/>
      <c r="TKJ45" s="425"/>
      <c r="TKK45" s="425"/>
      <c r="TKL45" s="425"/>
      <c r="TKM45" s="425"/>
      <c r="TKN45" s="425"/>
      <c r="TKO45" s="425"/>
      <c r="TKP45" s="425"/>
      <c r="TKR45" s="425"/>
      <c r="TKS45" s="425"/>
      <c r="TKT45" s="425"/>
      <c r="TKU45" s="425"/>
      <c r="TKV45" s="425"/>
      <c r="TKW45" s="425"/>
      <c r="TKX45" s="425"/>
      <c r="TKY45" s="425"/>
      <c r="TKZ45" s="425"/>
      <c r="TLA45" s="425"/>
      <c r="TLB45" s="425"/>
      <c r="TLC45" s="425"/>
      <c r="TLD45" s="425"/>
      <c r="TLE45" s="425"/>
      <c r="TLF45" s="425"/>
      <c r="TLG45" s="425"/>
      <c r="TLH45" s="425"/>
      <c r="TLI45" s="425"/>
      <c r="TLJ45" s="425"/>
      <c r="TLK45" s="425"/>
      <c r="TLL45" s="425"/>
      <c r="TLM45" s="425"/>
      <c r="TLN45" s="425"/>
      <c r="TLO45" s="425"/>
      <c r="TLP45" s="425"/>
      <c r="TLQ45" s="425"/>
      <c r="TLR45" s="425"/>
      <c r="TLS45" s="425"/>
      <c r="TLT45" s="425"/>
      <c r="TLU45" s="425"/>
      <c r="TLV45" s="425"/>
      <c r="TLW45" s="425"/>
      <c r="TLX45" s="425"/>
      <c r="TLY45" s="425"/>
      <c r="TLZ45" s="425"/>
      <c r="TMA45" s="425"/>
      <c r="TMB45" s="425"/>
      <c r="TMC45" s="425"/>
      <c r="TMD45" s="425"/>
      <c r="TME45" s="425"/>
      <c r="TMF45" s="425"/>
      <c r="TMG45" s="425"/>
      <c r="TMH45" s="425"/>
      <c r="TMI45" s="425"/>
      <c r="TMJ45" s="425"/>
      <c r="TMK45" s="425"/>
      <c r="TML45" s="425"/>
      <c r="TMM45" s="425"/>
      <c r="TMN45" s="425"/>
      <c r="TMO45" s="425"/>
      <c r="TMP45" s="425"/>
      <c r="TMQ45" s="425"/>
      <c r="TMR45" s="425"/>
      <c r="TMS45" s="425"/>
      <c r="TMT45" s="425"/>
      <c r="TMU45" s="425"/>
      <c r="TMV45" s="425"/>
      <c r="TMW45" s="425"/>
      <c r="TMX45" s="425"/>
      <c r="TMY45" s="425"/>
      <c r="TMZ45" s="425"/>
      <c r="TNA45" s="425"/>
      <c r="TNB45" s="425"/>
      <c r="TNC45" s="425"/>
      <c r="TND45" s="425"/>
      <c r="TNE45" s="425"/>
      <c r="TNF45" s="425"/>
      <c r="TNG45" s="425"/>
      <c r="TNH45" s="425"/>
      <c r="TNI45" s="425"/>
      <c r="TNJ45" s="425"/>
      <c r="TNK45" s="425"/>
      <c r="TNL45" s="425"/>
      <c r="TNM45" s="425"/>
      <c r="TNN45" s="425"/>
      <c r="TNO45" s="425"/>
      <c r="TNP45" s="425"/>
      <c r="TNQ45" s="425"/>
      <c r="TNR45" s="425"/>
      <c r="TNS45" s="425"/>
      <c r="TNT45" s="425"/>
      <c r="TNU45" s="425"/>
      <c r="TNV45" s="425"/>
      <c r="TNW45" s="425"/>
      <c r="TNX45" s="425"/>
      <c r="TNY45" s="425"/>
      <c r="TNZ45" s="425"/>
      <c r="TOA45" s="425"/>
      <c r="TOB45" s="425"/>
      <c r="TOC45" s="425"/>
      <c r="TOD45" s="425"/>
      <c r="TOE45" s="425"/>
      <c r="TOF45" s="425"/>
      <c r="TOG45" s="425"/>
      <c r="TOH45" s="425"/>
      <c r="TOI45" s="425"/>
      <c r="TOJ45" s="425"/>
      <c r="TOK45" s="425"/>
      <c r="TOL45" s="425"/>
      <c r="TOM45" s="425"/>
      <c r="TON45" s="425"/>
      <c r="TOO45" s="425"/>
      <c r="TOP45" s="425"/>
      <c r="TOQ45" s="425"/>
      <c r="TOR45" s="425"/>
      <c r="TOS45" s="425"/>
      <c r="TOT45" s="425"/>
      <c r="TOU45" s="425"/>
      <c r="TOV45" s="425"/>
      <c r="TOW45" s="425"/>
      <c r="TOX45" s="425"/>
      <c r="TOY45" s="425"/>
      <c r="TOZ45" s="425"/>
      <c r="TPA45" s="425"/>
      <c r="TPB45" s="425"/>
      <c r="TPC45" s="425"/>
      <c r="TPD45" s="425"/>
      <c r="TPE45" s="425"/>
      <c r="TPF45" s="425"/>
      <c r="TPG45" s="425"/>
      <c r="TPH45" s="425"/>
      <c r="TPI45" s="425"/>
      <c r="TPJ45" s="425"/>
      <c r="TPK45" s="425"/>
      <c r="TPL45" s="425"/>
      <c r="TPM45" s="425"/>
      <c r="TPN45" s="425"/>
      <c r="TPO45" s="425"/>
      <c r="TPP45" s="425"/>
      <c r="TPQ45" s="425"/>
      <c r="TPR45" s="425"/>
      <c r="TPS45" s="425"/>
      <c r="TPT45" s="425"/>
      <c r="TPU45" s="425"/>
      <c r="TPV45" s="425"/>
      <c r="TPW45" s="425"/>
      <c r="TPX45" s="425"/>
      <c r="TPY45" s="425"/>
      <c r="TPZ45" s="425"/>
      <c r="TQA45" s="425"/>
      <c r="TQB45" s="425"/>
      <c r="TQC45" s="425"/>
      <c r="TQD45" s="425"/>
      <c r="TQE45" s="425"/>
      <c r="TQF45" s="425"/>
      <c r="TQG45" s="425"/>
      <c r="TQH45" s="425"/>
      <c r="TQI45" s="425"/>
      <c r="TQJ45" s="425"/>
      <c r="TQK45" s="425"/>
      <c r="TQL45" s="425"/>
      <c r="TQM45" s="425"/>
      <c r="TQN45" s="425"/>
      <c r="TQO45" s="425"/>
      <c r="TQP45" s="425"/>
      <c r="TQQ45" s="425"/>
      <c r="TQR45" s="425"/>
      <c r="TQS45" s="425"/>
      <c r="TQT45" s="425"/>
      <c r="TQU45" s="425"/>
      <c r="TQV45" s="425"/>
      <c r="TQW45" s="425"/>
      <c r="TQX45" s="425"/>
      <c r="TQY45" s="425"/>
      <c r="TQZ45" s="425"/>
      <c r="TRA45" s="425"/>
      <c r="TRB45" s="425"/>
      <c r="TRC45" s="425"/>
      <c r="TRD45" s="425"/>
      <c r="TRE45" s="425"/>
      <c r="TRF45" s="425"/>
      <c r="TRG45" s="425"/>
      <c r="TRH45" s="425"/>
      <c r="TRI45" s="425"/>
      <c r="TRJ45" s="425"/>
      <c r="TRK45" s="425"/>
      <c r="TRL45" s="425"/>
      <c r="TRM45" s="425"/>
      <c r="TRN45" s="425"/>
      <c r="TRO45" s="425"/>
      <c r="TRP45" s="425"/>
      <c r="TRQ45" s="425"/>
      <c r="TRR45" s="425"/>
      <c r="TRS45" s="425"/>
      <c r="TRT45" s="425"/>
      <c r="TRU45" s="425"/>
      <c r="TRV45" s="425"/>
      <c r="TRW45" s="425"/>
      <c r="TRX45" s="425"/>
      <c r="TRY45" s="425"/>
      <c r="TRZ45" s="425"/>
      <c r="TSA45" s="425"/>
      <c r="TSB45" s="425"/>
      <c r="TSC45" s="425"/>
      <c r="TSD45" s="425"/>
      <c r="TSE45" s="425"/>
      <c r="TSF45" s="425"/>
      <c r="TSG45" s="425"/>
      <c r="TSH45" s="425"/>
      <c r="TSI45" s="425"/>
      <c r="TSJ45" s="425"/>
      <c r="TSK45" s="425"/>
      <c r="TSL45" s="425"/>
      <c r="TSM45" s="425"/>
      <c r="TSN45" s="425"/>
      <c r="TSO45" s="425"/>
      <c r="TSP45" s="425"/>
      <c r="TSQ45" s="425"/>
      <c r="TSR45" s="425"/>
      <c r="TSS45" s="425"/>
      <c r="TST45" s="425"/>
      <c r="TSU45" s="425"/>
      <c r="TSV45" s="425"/>
      <c r="TSW45" s="425"/>
      <c r="TSX45" s="425"/>
      <c r="TSY45" s="425"/>
      <c r="TSZ45" s="425"/>
      <c r="TTA45" s="425"/>
      <c r="TTB45" s="425"/>
      <c r="TTC45" s="425"/>
      <c r="TTD45" s="425"/>
      <c r="TTE45" s="425"/>
      <c r="TTF45" s="425"/>
      <c r="TTG45" s="425"/>
      <c r="TTH45" s="425"/>
      <c r="TTI45" s="425"/>
      <c r="TTJ45" s="425"/>
      <c r="TTK45" s="425"/>
      <c r="TTL45" s="425"/>
      <c r="TTM45" s="425"/>
      <c r="TTN45" s="425"/>
      <c r="TTO45" s="425"/>
      <c r="TTP45" s="425"/>
      <c r="TTQ45" s="425"/>
      <c r="TTR45" s="425"/>
      <c r="TTS45" s="425"/>
      <c r="TTT45" s="425"/>
      <c r="TTU45" s="425"/>
      <c r="TTV45" s="425"/>
      <c r="TTW45" s="425"/>
      <c r="TTX45" s="425"/>
      <c r="TTY45" s="425"/>
      <c r="TTZ45" s="425"/>
      <c r="TUA45" s="425"/>
      <c r="TUB45" s="425"/>
      <c r="TUC45" s="425"/>
      <c r="TUD45" s="425"/>
      <c r="TUE45" s="425"/>
      <c r="TUF45" s="425"/>
      <c r="TUG45" s="425"/>
      <c r="TUH45" s="425"/>
      <c r="TUI45" s="425"/>
      <c r="TUJ45" s="425"/>
      <c r="TUK45" s="425"/>
      <c r="TUL45" s="425"/>
      <c r="TUN45" s="425"/>
      <c r="TUO45" s="425"/>
      <c r="TUP45" s="425"/>
      <c r="TUQ45" s="425"/>
      <c r="TUR45" s="425"/>
      <c r="TUS45" s="425"/>
      <c r="TUT45" s="425"/>
      <c r="TUU45" s="425"/>
      <c r="TUV45" s="425"/>
      <c r="TUW45" s="425"/>
      <c r="TUX45" s="425"/>
      <c r="TUY45" s="425"/>
      <c r="TUZ45" s="425"/>
      <c r="TVA45" s="425"/>
      <c r="TVB45" s="425"/>
      <c r="TVC45" s="425"/>
      <c r="TVD45" s="425"/>
      <c r="TVE45" s="425"/>
      <c r="TVF45" s="425"/>
      <c r="TVG45" s="425"/>
      <c r="TVH45" s="425"/>
      <c r="TVI45" s="425"/>
      <c r="TVJ45" s="425"/>
      <c r="TVK45" s="425"/>
      <c r="TVL45" s="425"/>
      <c r="TVM45" s="425"/>
      <c r="TVN45" s="425"/>
      <c r="TVO45" s="425"/>
      <c r="TVP45" s="425"/>
      <c r="TVQ45" s="425"/>
      <c r="TVR45" s="425"/>
      <c r="TVS45" s="425"/>
      <c r="TVT45" s="425"/>
      <c r="TVU45" s="425"/>
      <c r="TVV45" s="425"/>
      <c r="TVW45" s="425"/>
      <c r="TVX45" s="425"/>
      <c r="TVY45" s="425"/>
      <c r="TVZ45" s="425"/>
      <c r="TWA45" s="425"/>
      <c r="TWB45" s="425"/>
      <c r="TWC45" s="425"/>
      <c r="TWD45" s="425"/>
      <c r="TWE45" s="425"/>
      <c r="TWF45" s="425"/>
      <c r="TWG45" s="425"/>
      <c r="TWH45" s="425"/>
      <c r="TWI45" s="425"/>
      <c r="TWJ45" s="425"/>
      <c r="TWK45" s="425"/>
      <c r="TWL45" s="425"/>
      <c r="TWM45" s="425"/>
      <c r="TWN45" s="425"/>
      <c r="TWO45" s="425"/>
      <c r="TWP45" s="425"/>
      <c r="TWQ45" s="425"/>
      <c r="TWR45" s="425"/>
      <c r="TWS45" s="425"/>
      <c r="TWT45" s="425"/>
      <c r="TWU45" s="425"/>
      <c r="TWV45" s="425"/>
      <c r="TWW45" s="425"/>
      <c r="TWX45" s="425"/>
      <c r="TWY45" s="425"/>
      <c r="TWZ45" s="425"/>
      <c r="TXA45" s="425"/>
      <c r="TXB45" s="425"/>
      <c r="TXC45" s="425"/>
      <c r="TXD45" s="425"/>
      <c r="TXE45" s="425"/>
      <c r="TXF45" s="425"/>
      <c r="TXG45" s="425"/>
      <c r="TXH45" s="425"/>
      <c r="TXI45" s="425"/>
      <c r="TXJ45" s="425"/>
      <c r="TXK45" s="425"/>
      <c r="TXL45" s="425"/>
      <c r="TXM45" s="425"/>
      <c r="TXN45" s="425"/>
      <c r="TXO45" s="425"/>
      <c r="TXP45" s="425"/>
      <c r="TXQ45" s="425"/>
      <c r="TXR45" s="425"/>
      <c r="TXS45" s="425"/>
      <c r="TXT45" s="425"/>
      <c r="TXU45" s="425"/>
      <c r="TXV45" s="425"/>
      <c r="TXW45" s="425"/>
      <c r="TXX45" s="425"/>
      <c r="TXY45" s="425"/>
      <c r="TXZ45" s="425"/>
      <c r="TYA45" s="425"/>
      <c r="TYB45" s="425"/>
      <c r="TYC45" s="425"/>
      <c r="TYD45" s="425"/>
      <c r="TYE45" s="425"/>
      <c r="TYF45" s="425"/>
      <c r="TYG45" s="425"/>
      <c r="TYH45" s="425"/>
      <c r="TYI45" s="425"/>
      <c r="TYJ45" s="425"/>
      <c r="TYK45" s="425"/>
      <c r="TYL45" s="425"/>
      <c r="TYM45" s="425"/>
      <c r="TYN45" s="425"/>
      <c r="TYO45" s="425"/>
      <c r="TYP45" s="425"/>
      <c r="TYQ45" s="425"/>
      <c r="TYR45" s="425"/>
      <c r="TYS45" s="425"/>
      <c r="TYT45" s="425"/>
      <c r="TYU45" s="425"/>
      <c r="TYV45" s="425"/>
      <c r="TYW45" s="425"/>
      <c r="TYX45" s="425"/>
      <c r="TYY45" s="425"/>
      <c r="TYZ45" s="425"/>
      <c r="TZA45" s="425"/>
      <c r="TZB45" s="425"/>
      <c r="TZC45" s="425"/>
      <c r="TZD45" s="425"/>
      <c r="TZE45" s="425"/>
      <c r="TZF45" s="425"/>
      <c r="TZG45" s="425"/>
      <c r="TZH45" s="425"/>
      <c r="TZI45" s="425"/>
      <c r="TZJ45" s="425"/>
      <c r="TZK45" s="425"/>
      <c r="TZL45" s="425"/>
      <c r="TZM45" s="425"/>
      <c r="TZN45" s="425"/>
      <c r="TZO45" s="425"/>
      <c r="TZP45" s="425"/>
      <c r="TZQ45" s="425"/>
      <c r="TZR45" s="425"/>
      <c r="TZS45" s="425"/>
      <c r="TZT45" s="425"/>
      <c r="TZU45" s="425"/>
      <c r="TZV45" s="425"/>
      <c r="TZW45" s="425"/>
      <c r="TZX45" s="425"/>
      <c r="TZY45" s="425"/>
      <c r="TZZ45" s="425"/>
      <c r="UAA45" s="425"/>
      <c r="UAB45" s="425"/>
      <c r="UAC45" s="425"/>
      <c r="UAD45" s="425"/>
      <c r="UAE45" s="425"/>
      <c r="UAF45" s="425"/>
      <c r="UAG45" s="425"/>
      <c r="UAH45" s="425"/>
      <c r="UAI45" s="425"/>
      <c r="UAJ45" s="425"/>
      <c r="UAK45" s="425"/>
      <c r="UAL45" s="425"/>
      <c r="UAM45" s="425"/>
      <c r="UAN45" s="425"/>
      <c r="UAO45" s="425"/>
      <c r="UAP45" s="425"/>
      <c r="UAQ45" s="425"/>
      <c r="UAR45" s="425"/>
      <c r="UAS45" s="425"/>
      <c r="UAT45" s="425"/>
      <c r="UAU45" s="425"/>
      <c r="UAV45" s="425"/>
      <c r="UAW45" s="425"/>
      <c r="UAX45" s="425"/>
      <c r="UAY45" s="425"/>
      <c r="UAZ45" s="425"/>
      <c r="UBA45" s="425"/>
      <c r="UBB45" s="425"/>
      <c r="UBC45" s="425"/>
      <c r="UBD45" s="425"/>
      <c r="UBE45" s="425"/>
      <c r="UBF45" s="425"/>
      <c r="UBG45" s="425"/>
      <c r="UBH45" s="425"/>
      <c r="UBI45" s="425"/>
      <c r="UBJ45" s="425"/>
      <c r="UBK45" s="425"/>
      <c r="UBL45" s="425"/>
      <c r="UBM45" s="425"/>
      <c r="UBN45" s="425"/>
      <c r="UBO45" s="425"/>
      <c r="UBP45" s="425"/>
      <c r="UBQ45" s="425"/>
      <c r="UBR45" s="425"/>
      <c r="UBS45" s="425"/>
      <c r="UBT45" s="425"/>
      <c r="UBU45" s="425"/>
      <c r="UBV45" s="425"/>
      <c r="UBW45" s="425"/>
      <c r="UBX45" s="425"/>
      <c r="UBY45" s="425"/>
      <c r="UBZ45" s="425"/>
      <c r="UCA45" s="425"/>
      <c r="UCB45" s="425"/>
      <c r="UCC45" s="425"/>
      <c r="UCD45" s="425"/>
      <c r="UCE45" s="425"/>
      <c r="UCF45" s="425"/>
      <c r="UCG45" s="425"/>
      <c r="UCH45" s="425"/>
      <c r="UCI45" s="425"/>
      <c r="UCJ45" s="425"/>
      <c r="UCK45" s="425"/>
      <c r="UCL45" s="425"/>
      <c r="UCM45" s="425"/>
      <c r="UCN45" s="425"/>
      <c r="UCO45" s="425"/>
      <c r="UCP45" s="425"/>
      <c r="UCQ45" s="425"/>
      <c r="UCR45" s="425"/>
      <c r="UCS45" s="425"/>
      <c r="UCT45" s="425"/>
      <c r="UCU45" s="425"/>
      <c r="UCV45" s="425"/>
      <c r="UCW45" s="425"/>
      <c r="UCX45" s="425"/>
      <c r="UCY45" s="425"/>
      <c r="UCZ45" s="425"/>
      <c r="UDA45" s="425"/>
      <c r="UDB45" s="425"/>
      <c r="UDC45" s="425"/>
      <c r="UDD45" s="425"/>
      <c r="UDE45" s="425"/>
      <c r="UDF45" s="425"/>
      <c r="UDG45" s="425"/>
      <c r="UDH45" s="425"/>
      <c r="UDI45" s="425"/>
      <c r="UDJ45" s="425"/>
      <c r="UDK45" s="425"/>
      <c r="UDL45" s="425"/>
      <c r="UDM45" s="425"/>
      <c r="UDN45" s="425"/>
      <c r="UDO45" s="425"/>
      <c r="UDP45" s="425"/>
      <c r="UDQ45" s="425"/>
      <c r="UDR45" s="425"/>
      <c r="UDS45" s="425"/>
      <c r="UDT45" s="425"/>
      <c r="UDU45" s="425"/>
      <c r="UDV45" s="425"/>
      <c r="UDW45" s="425"/>
      <c r="UDX45" s="425"/>
      <c r="UDY45" s="425"/>
      <c r="UDZ45" s="425"/>
      <c r="UEA45" s="425"/>
      <c r="UEB45" s="425"/>
      <c r="UEC45" s="425"/>
      <c r="UED45" s="425"/>
      <c r="UEE45" s="425"/>
      <c r="UEF45" s="425"/>
      <c r="UEG45" s="425"/>
      <c r="UEH45" s="425"/>
      <c r="UEJ45" s="425"/>
      <c r="UEK45" s="425"/>
      <c r="UEL45" s="425"/>
      <c r="UEM45" s="425"/>
      <c r="UEN45" s="425"/>
      <c r="UEO45" s="425"/>
      <c r="UEP45" s="425"/>
      <c r="UEQ45" s="425"/>
      <c r="UER45" s="425"/>
      <c r="UES45" s="425"/>
      <c r="UET45" s="425"/>
      <c r="UEU45" s="425"/>
      <c r="UEV45" s="425"/>
      <c r="UEW45" s="425"/>
      <c r="UEX45" s="425"/>
      <c r="UEY45" s="425"/>
      <c r="UEZ45" s="425"/>
      <c r="UFA45" s="425"/>
      <c r="UFB45" s="425"/>
      <c r="UFC45" s="425"/>
      <c r="UFD45" s="425"/>
      <c r="UFE45" s="425"/>
      <c r="UFF45" s="425"/>
      <c r="UFG45" s="425"/>
      <c r="UFH45" s="425"/>
      <c r="UFI45" s="425"/>
      <c r="UFJ45" s="425"/>
      <c r="UFK45" s="425"/>
      <c r="UFL45" s="425"/>
      <c r="UFM45" s="425"/>
      <c r="UFN45" s="425"/>
      <c r="UFO45" s="425"/>
      <c r="UFP45" s="425"/>
      <c r="UFQ45" s="425"/>
      <c r="UFR45" s="425"/>
      <c r="UFS45" s="425"/>
      <c r="UFT45" s="425"/>
      <c r="UFU45" s="425"/>
      <c r="UFV45" s="425"/>
      <c r="UFW45" s="425"/>
      <c r="UFX45" s="425"/>
      <c r="UFY45" s="425"/>
      <c r="UFZ45" s="425"/>
      <c r="UGA45" s="425"/>
      <c r="UGB45" s="425"/>
      <c r="UGC45" s="425"/>
      <c r="UGD45" s="425"/>
      <c r="UGE45" s="425"/>
      <c r="UGF45" s="425"/>
      <c r="UGG45" s="425"/>
      <c r="UGH45" s="425"/>
      <c r="UGI45" s="425"/>
      <c r="UGJ45" s="425"/>
      <c r="UGK45" s="425"/>
      <c r="UGL45" s="425"/>
      <c r="UGM45" s="425"/>
      <c r="UGN45" s="425"/>
      <c r="UGO45" s="425"/>
      <c r="UGP45" s="425"/>
      <c r="UGQ45" s="425"/>
      <c r="UGR45" s="425"/>
      <c r="UGS45" s="425"/>
      <c r="UGT45" s="425"/>
      <c r="UGU45" s="425"/>
      <c r="UGV45" s="425"/>
      <c r="UGW45" s="425"/>
      <c r="UGX45" s="425"/>
      <c r="UGY45" s="425"/>
      <c r="UGZ45" s="425"/>
      <c r="UHA45" s="425"/>
      <c r="UHB45" s="425"/>
      <c r="UHC45" s="425"/>
      <c r="UHD45" s="425"/>
      <c r="UHE45" s="425"/>
      <c r="UHF45" s="425"/>
      <c r="UHG45" s="425"/>
      <c r="UHH45" s="425"/>
      <c r="UHI45" s="425"/>
      <c r="UHJ45" s="425"/>
      <c r="UHK45" s="425"/>
      <c r="UHL45" s="425"/>
      <c r="UHM45" s="425"/>
      <c r="UHN45" s="425"/>
      <c r="UHO45" s="425"/>
      <c r="UHP45" s="425"/>
      <c r="UHQ45" s="425"/>
      <c r="UHR45" s="425"/>
      <c r="UHS45" s="425"/>
      <c r="UHT45" s="425"/>
      <c r="UHU45" s="425"/>
      <c r="UHV45" s="425"/>
      <c r="UHW45" s="425"/>
      <c r="UHX45" s="425"/>
      <c r="UHY45" s="425"/>
      <c r="UHZ45" s="425"/>
      <c r="UIA45" s="425"/>
      <c r="UIB45" s="425"/>
      <c r="UIC45" s="425"/>
      <c r="UID45" s="425"/>
      <c r="UIE45" s="425"/>
      <c r="UIF45" s="425"/>
      <c r="UIG45" s="425"/>
      <c r="UIH45" s="425"/>
      <c r="UII45" s="425"/>
      <c r="UIJ45" s="425"/>
      <c r="UIK45" s="425"/>
      <c r="UIL45" s="425"/>
      <c r="UIM45" s="425"/>
      <c r="UIN45" s="425"/>
      <c r="UIO45" s="425"/>
      <c r="UIP45" s="425"/>
      <c r="UIQ45" s="425"/>
      <c r="UIR45" s="425"/>
      <c r="UIS45" s="425"/>
      <c r="UIT45" s="425"/>
      <c r="UIU45" s="425"/>
      <c r="UIV45" s="425"/>
      <c r="UIW45" s="425"/>
      <c r="UIX45" s="425"/>
      <c r="UIY45" s="425"/>
      <c r="UIZ45" s="425"/>
      <c r="UJA45" s="425"/>
      <c r="UJB45" s="425"/>
      <c r="UJC45" s="425"/>
      <c r="UJD45" s="425"/>
      <c r="UJE45" s="425"/>
      <c r="UJF45" s="425"/>
      <c r="UJG45" s="425"/>
      <c r="UJH45" s="425"/>
      <c r="UJI45" s="425"/>
      <c r="UJJ45" s="425"/>
      <c r="UJK45" s="425"/>
      <c r="UJL45" s="425"/>
      <c r="UJM45" s="425"/>
      <c r="UJN45" s="425"/>
      <c r="UJO45" s="425"/>
      <c r="UJP45" s="425"/>
      <c r="UJQ45" s="425"/>
      <c r="UJR45" s="425"/>
      <c r="UJS45" s="425"/>
      <c r="UJT45" s="425"/>
      <c r="UJU45" s="425"/>
      <c r="UJV45" s="425"/>
      <c r="UJW45" s="425"/>
      <c r="UJX45" s="425"/>
      <c r="UJY45" s="425"/>
      <c r="UJZ45" s="425"/>
      <c r="UKA45" s="425"/>
      <c r="UKB45" s="425"/>
      <c r="UKC45" s="425"/>
      <c r="UKD45" s="425"/>
      <c r="UKE45" s="425"/>
      <c r="UKF45" s="425"/>
      <c r="UKG45" s="425"/>
      <c r="UKH45" s="425"/>
      <c r="UKI45" s="425"/>
      <c r="UKJ45" s="425"/>
      <c r="UKK45" s="425"/>
      <c r="UKL45" s="425"/>
      <c r="UKM45" s="425"/>
      <c r="UKN45" s="425"/>
      <c r="UKO45" s="425"/>
      <c r="UKP45" s="425"/>
      <c r="UKQ45" s="425"/>
      <c r="UKR45" s="425"/>
      <c r="UKS45" s="425"/>
      <c r="UKT45" s="425"/>
      <c r="UKU45" s="425"/>
      <c r="UKV45" s="425"/>
      <c r="UKW45" s="425"/>
      <c r="UKX45" s="425"/>
      <c r="UKY45" s="425"/>
      <c r="UKZ45" s="425"/>
      <c r="ULA45" s="425"/>
      <c r="ULB45" s="425"/>
      <c r="ULC45" s="425"/>
      <c r="ULD45" s="425"/>
      <c r="ULE45" s="425"/>
      <c r="ULF45" s="425"/>
      <c r="ULG45" s="425"/>
      <c r="ULH45" s="425"/>
      <c r="ULI45" s="425"/>
      <c r="ULJ45" s="425"/>
      <c r="ULK45" s="425"/>
      <c r="ULL45" s="425"/>
      <c r="ULM45" s="425"/>
      <c r="ULN45" s="425"/>
      <c r="ULO45" s="425"/>
      <c r="ULP45" s="425"/>
      <c r="ULQ45" s="425"/>
      <c r="ULR45" s="425"/>
      <c r="ULS45" s="425"/>
      <c r="ULT45" s="425"/>
      <c r="ULU45" s="425"/>
      <c r="ULV45" s="425"/>
      <c r="ULW45" s="425"/>
      <c r="ULX45" s="425"/>
      <c r="ULY45" s="425"/>
      <c r="ULZ45" s="425"/>
      <c r="UMA45" s="425"/>
      <c r="UMB45" s="425"/>
      <c r="UMC45" s="425"/>
      <c r="UMD45" s="425"/>
      <c r="UME45" s="425"/>
      <c r="UMF45" s="425"/>
      <c r="UMG45" s="425"/>
      <c r="UMH45" s="425"/>
      <c r="UMI45" s="425"/>
      <c r="UMJ45" s="425"/>
      <c r="UMK45" s="425"/>
      <c r="UML45" s="425"/>
      <c r="UMM45" s="425"/>
      <c r="UMN45" s="425"/>
      <c r="UMO45" s="425"/>
      <c r="UMP45" s="425"/>
      <c r="UMQ45" s="425"/>
      <c r="UMR45" s="425"/>
      <c r="UMS45" s="425"/>
      <c r="UMT45" s="425"/>
      <c r="UMU45" s="425"/>
      <c r="UMV45" s="425"/>
      <c r="UMW45" s="425"/>
      <c r="UMX45" s="425"/>
      <c r="UMY45" s="425"/>
      <c r="UMZ45" s="425"/>
      <c r="UNA45" s="425"/>
      <c r="UNB45" s="425"/>
      <c r="UNC45" s="425"/>
      <c r="UND45" s="425"/>
      <c r="UNE45" s="425"/>
      <c r="UNF45" s="425"/>
      <c r="UNG45" s="425"/>
      <c r="UNH45" s="425"/>
      <c r="UNI45" s="425"/>
      <c r="UNJ45" s="425"/>
      <c r="UNK45" s="425"/>
      <c r="UNL45" s="425"/>
      <c r="UNM45" s="425"/>
      <c r="UNN45" s="425"/>
      <c r="UNO45" s="425"/>
      <c r="UNP45" s="425"/>
      <c r="UNQ45" s="425"/>
      <c r="UNR45" s="425"/>
      <c r="UNS45" s="425"/>
      <c r="UNT45" s="425"/>
      <c r="UNU45" s="425"/>
      <c r="UNV45" s="425"/>
      <c r="UNW45" s="425"/>
      <c r="UNX45" s="425"/>
      <c r="UNY45" s="425"/>
      <c r="UNZ45" s="425"/>
      <c r="UOA45" s="425"/>
      <c r="UOB45" s="425"/>
      <c r="UOC45" s="425"/>
      <c r="UOD45" s="425"/>
      <c r="UOF45" s="425"/>
      <c r="UOG45" s="425"/>
      <c r="UOH45" s="425"/>
      <c r="UOI45" s="425"/>
      <c r="UOJ45" s="425"/>
      <c r="UOK45" s="425"/>
      <c r="UOL45" s="425"/>
      <c r="UOM45" s="425"/>
      <c r="UON45" s="425"/>
      <c r="UOO45" s="425"/>
      <c r="UOP45" s="425"/>
      <c r="UOQ45" s="425"/>
      <c r="UOR45" s="425"/>
      <c r="UOS45" s="425"/>
      <c r="UOT45" s="425"/>
      <c r="UOU45" s="425"/>
      <c r="UOV45" s="425"/>
      <c r="UOW45" s="425"/>
      <c r="UOX45" s="425"/>
      <c r="UOY45" s="425"/>
      <c r="UOZ45" s="425"/>
      <c r="UPA45" s="425"/>
      <c r="UPB45" s="425"/>
      <c r="UPC45" s="425"/>
      <c r="UPD45" s="425"/>
      <c r="UPE45" s="425"/>
      <c r="UPF45" s="425"/>
      <c r="UPG45" s="425"/>
      <c r="UPH45" s="425"/>
      <c r="UPI45" s="425"/>
      <c r="UPJ45" s="425"/>
      <c r="UPK45" s="425"/>
      <c r="UPL45" s="425"/>
      <c r="UPM45" s="425"/>
      <c r="UPN45" s="425"/>
      <c r="UPO45" s="425"/>
      <c r="UPP45" s="425"/>
      <c r="UPQ45" s="425"/>
      <c r="UPR45" s="425"/>
      <c r="UPS45" s="425"/>
      <c r="UPT45" s="425"/>
      <c r="UPU45" s="425"/>
      <c r="UPV45" s="425"/>
      <c r="UPW45" s="425"/>
      <c r="UPX45" s="425"/>
      <c r="UPY45" s="425"/>
      <c r="UPZ45" s="425"/>
      <c r="UQA45" s="425"/>
      <c r="UQB45" s="425"/>
      <c r="UQC45" s="425"/>
      <c r="UQD45" s="425"/>
      <c r="UQE45" s="425"/>
      <c r="UQF45" s="425"/>
      <c r="UQG45" s="425"/>
      <c r="UQH45" s="425"/>
      <c r="UQI45" s="425"/>
      <c r="UQJ45" s="425"/>
      <c r="UQK45" s="425"/>
      <c r="UQL45" s="425"/>
      <c r="UQM45" s="425"/>
      <c r="UQN45" s="425"/>
      <c r="UQO45" s="425"/>
      <c r="UQP45" s="425"/>
      <c r="UQQ45" s="425"/>
      <c r="UQR45" s="425"/>
      <c r="UQS45" s="425"/>
      <c r="UQT45" s="425"/>
      <c r="UQU45" s="425"/>
      <c r="UQV45" s="425"/>
      <c r="UQW45" s="425"/>
      <c r="UQX45" s="425"/>
      <c r="UQY45" s="425"/>
      <c r="UQZ45" s="425"/>
      <c r="URA45" s="425"/>
      <c r="URB45" s="425"/>
      <c r="URC45" s="425"/>
      <c r="URD45" s="425"/>
      <c r="URE45" s="425"/>
      <c r="URF45" s="425"/>
      <c r="URG45" s="425"/>
      <c r="URH45" s="425"/>
      <c r="URI45" s="425"/>
      <c r="URJ45" s="425"/>
      <c r="URK45" s="425"/>
      <c r="URL45" s="425"/>
      <c r="URM45" s="425"/>
      <c r="URN45" s="425"/>
      <c r="URO45" s="425"/>
      <c r="URP45" s="425"/>
      <c r="URQ45" s="425"/>
      <c r="URR45" s="425"/>
      <c r="URS45" s="425"/>
      <c r="URT45" s="425"/>
      <c r="URU45" s="425"/>
      <c r="URV45" s="425"/>
      <c r="URW45" s="425"/>
      <c r="URX45" s="425"/>
      <c r="URY45" s="425"/>
      <c r="URZ45" s="425"/>
      <c r="USA45" s="425"/>
      <c r="USB45" s="425"/>
      <c r="USC45" s="425"/>
      <c r="USD45" s="425"/>
      <c r="USE45" s="425"/>
      <c r="USF45" s="425"/>
      <c r="USG45" s="425"/>
      <c r="USH45" s="425"/>
      <c r="USI45" s="425"/>
      <c r="USJ45" s="425"/>
      <c r="USK45" s="425"/>
      <c r="USL45" s="425"/>
      <c r="USM45" s="425"/>
      <c r="USN45" s="425"/>
      <c r="USO45" s="425"/>
      <c r="USP45" s="425"/>
      <c r="USQ45" s="425"/>
      <c r="USR45" s="425"/>
      <c r="USS45" s="425"/>
      <c r="UST45" s="425"/>
      <c r="USU45" s="425"/>
      <c r="USV45" s="425"/>
      <c r="USW45" s="425"/>
      <c r="USX45" s="425"/>
      <c r="USY45" s="425"/>
      <c r="USZ45" s="425"/>
      <c r="UTA45" s="425"/>
      <c r="UTB45" s="425"/>
      <c r="UTC45" s="425"/>
      <c r="UTD45" s="425"/>
      <c r="UTE45" s="425"/>
      <c r="UTF45" s="425"/>
      <c r="UTG45" s="425"/>
      <c r="UTH45" s="425"/>
      <c r="UTI45" s="425"/>
      <c r="UTJ45" s="425"/>
      <c r="UTK45" s="425"/>
      <c r="UTL45" s="425"/>
      <c r="UTM45" s="425"/>
      <c r="UTN45" s="425"/>
      <c r="UTO45" s="425"/>
      <c r="UTP45" s="425"/>
      <c r="UTQ45" s="425"/>
      <c r="UTR45" s="425"/>
      <c r="UTS45" s="425"/>
      <c r="UTT45" s="425"/>
      <c r="UTU45" s="425"/>
      <c r="UTV45" s="425"/>
      <c r="UTW45" s="425"/>
      <c r="UTX45" s="425"/>
      <c r="UTY45" s="425"/>
      <c r="UTZ45" s="425"/>
      <c r="UUA45" s="425"/>
      <c r="UUB45" s="425"/>
      <c r="UUC45" s="425"/>
      <c r="UUD45" s="425"/>
      <c r="UUE45" s="425"/>
      <c r="UUF45" s="425"/>
      <c r="UUG45" s="425"/>
      <c r="UUH45" s="425"/>
      <c r="UUI45" s="425"/>
      <c r="UUJ45" s="425"/>
      <c r="UUK45" s="425"/>
      <c r="UUL45" s="425"/>
      <c r="UUM45" s="425"/>
      <c r="UUN45" s="425"/>
      <c r="UUO45" s="425"/>
      <c r="UUP45" s="425"/>
      <c r="UUQ45" s="425"/>
      <c r="UUR45" s="425"/>
      <c r="UUS45" s="425"/>
      <c r="UUT45" s="425"/>
      <c r="UUU45" s="425"/>
      <c r="UUV45" s="425"/>
      <c r="UUW45" s="425"/>
      <c r="UUX45" s="425"/>
      <c r="UUY45" s="425"/>
      <c r="UUZ45" s="425"/>
      <c r="UVA45" s="425"/>
      <c r="UVB45" s="425"/>
      <c r="UVC45" s="425"/>
      <c r="UVD45" s="425"/>
      <c r="UVE45" s="425"/>
      <c r="UVF45" s="425"/>
      <c r="UVG45" s="425"/>
      <c r="UVH45" s="425"/>
      <c r="UVI45" s="425"/>
      <c r="UVJ45" s="425"/>
      <c r="UVK45" s="425"/>
      <c r="UVL45" s="425"/>
      <c r="UVM45" s="425"/>
      <c r="UVN45" s="425"/>
      <c r="UVO45" s="425"/>
      <c r="UVP45" s="425"/>
      <c r="UVQ45" s="425"/>
      <c r="UVR45" s="425"/>
      <c r="UVS45" s="425"/>
      <c r="UVT45" s="425"/>
      <c r="UVU45" s="425"/>
      <c r="UVV45" s="425"/>
      <c r="UVW45" s="425"/>
      <c r="UVX45" s="425"/>
      <c r="UVY45" s="425"/>
      <c r="UVZ45" s="425"/>
      <c r="UWA45" s="425"/>
      <c r="UWB45" s="425"/>
      <c r="UWC45" s="425"/>
      <c r="UWD45" s="425"/>
      <c r="UWE45" s="425"/>
      <c r="UWF45" s="425"/>
      <c r="UWG45" s="425"/>
      <c r="UWH45" s="425"/>
      <c r="UWI45" s="425"/>
      <c r="UWJ45" s="425"/>
      <c r="UWK45" s="425"/>
      <c r="UWL45" s="425"/>
      <c r="UWM45" s="425"/>
      <c r="UWN45" s="425"/>
      <c r="UWO45" s="425"/>
      <c r="UWP45" s="425"/>
      <c r="UWQ45" s="425"/>
      <c r="UWR45" s="425"/>
      <c r="UWS45" s="425"/>
      <c r="UWT45" s="425"/>
      <c r="UWU45" s="425"/>
      <c r="UWV45" s="425"/>
      <c r="UWW45" s="425"/>
      <c r="UWX45" s="425"/>
      <c r="UWY45" s="425"/>
      <c r="UWZ45" s="425"/>
      <c r="UXA45" s="425"/>
      <c r="UXB45" s="425"/>
      <c r="UXC45" s="425"/>
      <c r="UXD45" s="425"/>
      <c r="UXE45" s="425"/>
      <c r="UXF45" s="425"/>
      <c r="UXG45" s="425"/>
      <c r="UXH45" s="425"/>
      <c r="UXI45" s="425"/>
      <c r="UXJ45" s="425"/>
      <c r="UXK45" s="425"/>
      <c r="UXL45" s="425"/>
      <c r="UXM45" s="425"/>
      <c r="UXN45" s="425"/>
      <c r="UXO45" s="425"/>
      <c r="UXP45" s="425"/>
      <c r="UXQ45" s="425"/>
      <c r="UXR45" s="425"/>
      <c r="UXS45" s="425"/>
      <c r="UXT45" s="425"/>
      <c r="UXU45" s="425"/>
      <c r="UXV45" s="425"/>
      <c r="UXW45" s="425"/>
      <c r="UXX45" s="425"/>
      <c r="UXY45" s="425"/>
      <c r="UXZ45" s="425"/>
      <c r="UYB45" s="425"/>
      <c r="UYC45" s="425"/>
      <c r="UYD45" s="425"/>
      <c r="UYE45" s="425"/>
      <c r="UYF45" s="425"/>
      <c r="UYG45" s="425"/>
      <c r="UYH45" s="425"/>
      <c r="UYI45" s="425"/>
      <c r="UYJ45" s="425"/>
      <c r="UYK45" s="425"/>
      <c r="UYL45" s="425"/>
      <c r="UYM45" s="425"/>
      <c r="UYN45" s="425"/>
      <c r="UYO45" s="425"/>
      <c r="UYP45" s="425"/>
      <c r="UYQ45" s="425"/>
      <c r="UYR45" s="425"/>
      <c r="UYS45" s="425"/>
      <c r="UYT45" s="425"/>
      <c r="UYU45" s="425"/>
      <c r="UYV45" s="425"/>
      <c r="UYW45" s="425"/>
      <c r="UYX45" s="425"/>
      <c r="UYY45" s="425"/>
      <c r="UYZ45" s="425"/>
      <c r="UZA45" s="425"/>
      <c r="UZB45" s="425"/>
      <c r="UZC45" s="425"/>
      <c r="UZD45" s="425"/>
      <c r="UZE45" s="425"/>
      <c r="UZF45" s="425"/>
      <c r="UZG45" s="425"/>
      <c r="UZH45" s="425"/>
      <c r="UZI45" s="425"/>
      <c r="UZJ45" s="425"/>
      <c r="UZK45" s="425"/>
      <c r="UZL45" s="425"/>
      <c r="UZM45" s="425"/>
      <c r="UZN45" s="425"/>
      <c r="UZO45" s="425"/>
      <c r="UZP45" s="425"/>
      <c r="UZQ45" s="425"/>
      <c r="UZR45" s="425"/>
      <c r="UZS45" s="425"/>
      <c r="UZT45" s="425"/>
      <c r="UZU45" s="425"/>
      <c r="UZV45" s="425"/>
      <c r="UZW45" s="425"/>
      <c r="UZX45" s="425"/>
      <c r="UZY45" s="425"/>
      <c r="UZZ45" s="425"/>
      <c r="VAA45" s="425"/>
      <c r="VAB45" s="425"/>
      <c r="VAC45" s="425"/>
      <c r="VAD45" s="425"/>
      <c r="VAE45" s="425"/>
      <c r="VAF45" s="425"/>
      <c r="VAG45" s="425"/>
      <c r="VAH45" s="425"/>
      <c r="VAI45" s="425"/>
      <c r="VAJ45" s="425"/>
      <c r="VAK45" s="425"/>
      <c r="VAL45" s="425"/>
      <c r="VAM45" s="425"/>
      <c r="VAN45" s="425"/>
      <c r="VAO45" s="425"/>
      <c r="VAP45" s="425"/>
      <c r="VAQ45" s="425"/>
      <c r="VAR45" s="425"/>
      <c r="VAS45" s="425"/>
      <c r="VAT45" s="425"/>
      <c r="VAU45" s="425"/>
      <c r="VAV45" s="425"/>
      <c r="VAW45" s="425"/>
      <c r="VAX45" s="425"/>
      <c r="VAY45" s="425"/>
      <c r="VAZ45" s="425"/>
      <c r="VBA45" s="425"/>
      <c r="VBB45" s="425"/>
      <c r="VBC45" s="425"/>
      <c r="VBD45" s="425"/>
      <c r="VBE45" s="425"/>
      <c r="VBF45" s="425"/>
      <c r="VBG45" s="425"/>
      <c r="VBH45" s="425"/>
      <c r="VBI45" s="425"/>
      <c r="VBJ45" s="425"/>
      <c r="VBK45" s="425"/>
      <c r="VBL45" s="425"/>
      <c r="VBM45" s="425"/>
      <c r="VBN45" s="425"/>
      <c r="VBO45" s="425"/>
      <c r="VBP45" s="425"/>
      <c r="VBQ45" s="425"/>
      <c r="VBR45" s="425"/>
      <c r="VBS45" s="425"/>
      <c r="VBT45" s="425"/>
      <c r="VBU45" s="425"/>
      <c r="VBV45" s="425"/>
      <c r="VBW45" s="425"/>
      <c r="VBX45" s="425"/>
      <c r="VBY45" s="425"/>
      <c r="VBZ45" s="425"/>
      <c r="VCA45" s="425"/>
      <c r="VCB45" s="425"/>
      <c r="VCC45" s="425"/>
      <c r="VCD45" s="425"/>
      <c r="VCE45" s="425"/>
      <c r="VCF45" s="425"/>
      <c r="VCG45" s="425"/>
      <c r="VCH45" s="425"/>
      <c r="VCI45" s="425"/>
      <c r="VCJ45" s="425"/>
      <c r="VCK45" s="425"/>
      <c r="VCL45" s="425"/>
      <c r="VCM45" s="425"/>
      <c r="VCN45" s="425"/>
      <c r="VCO45" s="425"/>
      <c r="VCP45" s="425"/>
      <c r="VCQ45" s="425"/>
      <c r="VCR45" s="425"/>
      <c r="VCS45" s="425"/>
      <c r="VCT45" s="425"/>
      <c r="VCU45" s="425"/>
      <c r="VCV45" s="425"/>
      <c r="VCW45" s="425"/>
      <c r="VCX45" s="425"/>
      <c r="VCY45" s="425"/>
      <c r="VCZ45" s="425"/>
      <c r="VDA45" s="425"/>
      <c r="VDB45" s="425"/>
      <c r="VDC45" s="425"/>
      <c r="VDD45" s="425"/>
      <c r="VDE45" s="425"/>
      <c r="VDF45" s="425"/>
      <c r="VDG45" s="425"/>
      <c r="VDH45" s="425"/>
      <c r="VDI45" s="425"/>
      <c r="VDJ45" s="425"/>
      <c r="VDK45" s="425"/>
      <c r="VDL45" s="425"/>
      <c r="VDM45" s="425"/>
      <c r="VDN45" s="425"/>
      <c r="VDO45" s="425"/>
      <c r="VDP45" s="425"/>
      <c r="VDQ45" s="425"/>
      <c r="VDR45" s="425"/>
      <c r="VDS45" s="425"/>
      <c r="VDT45" s="425"/>
      <c r="VDU45" s="425"/>
      <c r="VDV45" s="425"/>
      <c r="VDW45" s="425"/>
      <c r="VDX45" s="425"/>
      <c r="VDY45" s="425"/>
      <c r="VDZ45" s="425"/>
      <c r="VEA45" s="425"/>
      <c r="VEB45" s="425"/>
      <c r="VEC45" s="425"/>
      <c r="VED45" s="425"/>
      <c r="VEE45" s="425"/>
      <c r="VEF45" s="425"/>
      <c r="VEG45" s="425"/>
      <c r="VEH45" s="425"/>
      <c r="VEI45" s="425"/>
      <c r="VEJ45" s="425"/>
      <c r="VEK45" s="425"/>
      <c r="VEL45" s="425"/>
      <c r="VEM45" s="425"/>
      <c r="VEN45" s="425"/>
      <c r="VEO45" s="425"/>
      <c r="VEP45" s="425"/>
      <c r="VEQ45" s="425"/>
      <c r="VER45" s="425"/>
      <c r="VES45" s="425"/>
      <c r="VET45" s="425"/>
      <c r="VEU45" s="425"/>
      <c r="VEV45" s="425"/>
      <c r="VEW45" s="425"/>
      <c r="VEX45" s="425"/>
      <c r="VEY45" s="425"/>
      <c r="VEZ45" s="425"/>
      <c r="VFA45" s="425"/>
      <c r="VFB45" s="425"/>
      <c r="VFC45" s="425"/>
      <c r="VFD45" s="425"/>
      <c r="VFE45" s="425"/>
      <c r="VFF45" s="425"/>
      <c r="VFG45" s="425"/>
      <c r="VFH45" s="425"/>
      <c r="VFI45" s="425"/>
      <c r="VFJ45" s="425"/>
      <c r="VFK45" s="425"/>
      <c r="VFL45" s="425"/>
      <c r="VFM45" s="425"/>
      <c r="VFN45" s="425"/>
      <c r="VFO45" s="425"/>
      <c r="VFP45" s="425"/>
      <c r="VFQ45" s="425"/>
      <c r="VFR45" s="425"/>
      <c r="VFS45" s="425"/>
      <c r="VFT45" s="425"/>
      <c r="VFU45" s="425"/>
      <c r="VFV45" s="425"/>
      <c r="VFW45" s="425"/>
      <c r="VFX45" s="425"/>
      <c r="VFY45" s="425"/>
      <c r="VFZ45" s="425"/>
      <c r="VGA45" s="425"/>
      <c r="VGB45" s="425"/>
      <c r="VGC45" s="425"/>
      <c r="VGD45" s="425"/>
      <c r="VGE45" s="425"/>
      <c r="VGF45" s="425"/>
      <c r="VGG45" s="425"/>
      <c r="VGH45" s="425"/>
      <c r="VGI45" s="425"/>
      <c r="VGJ45" s="425"/>
      <c r="VGK45" s="425"/>
      <c r="VGL45" s="425"/>
      <c r="VGM45" s="425"/>
      <c r="VGN45" s="425"/>
      <c r="VGO45" s="425"/>
      <c r="VGP45" s="425"/>
      <c r="VGQ45" s="425"/>
      <c r="VGR45" s="425"/>
      <c r="VGS45" s="425"/>
      <c r="VGT45" s="425"/>
      <c r="VGU45" s="425"/>
      <c r="VGV45" s="425"/>
      <c r="VGW45" s="425"/>
      <c r="VGX45" s="425"/>
      <c r="VGY45" s="425"/>
      <c r="VGZ45" s="425"/>
      <c r="VHA45" s="425"/>
      <c r="VHB45" s="425"/>
      <c r="VHC45" s="425"/>
      <c r="VHD45" s="425"/>
      <c r="VHE45" s="425"/>
      <c r="VHF45" s="425"/>
      <c r="VHG45" s="425"/>
      <c r="VHH45" s="425"/>
      <c r="VHI45" s="425"/>
      <c r="VHJ45" s="425"/>
      <c r="VHK45" s="425"/>
      <c r="VHL45" s="425"/>
      <c r="VHM45" s="425"/>
      <c r="VHN45" s="425"/>
      <c r="VHO45" s="425"/>
      <c r="VHP45" s="425"/>
      <c r="VHQ45" s="425"/>
      <c r="VHR45" s="425"/>
      <c r="VHS45" s="425"/>
      <c r="VHT45" s="425"/>
      <c r="VHU45" s="425"/>
      <c r="VHV45" s="425"/>
      <c r="VHX45" s="425"/>
      <c r="VHY45" s="425"/>
      <c r="VHZ45" s="425"/>
      <c r="VIA45" s="425"/>
      <c r="VIB45" s="425"/>
      <c r="VIC45" s="425"/>
      <c r="VID45" s="425"/>
      <c r="VIE45" s="425"/>
      <c r="VIF45" s="425"/>
      <c r="VIG45" s="425"/>
      <c r="VIH45" s="425"/>
      <c r="VII45" s="425"/>
      <c r="VIJ45" s="425"/>
      <c r="VIK45" s="425"/>
      <c r="VIL45" s="425"/>
      <c r="VIM45" s="425"/>
      <c r="VIN45" s="425"/>
      <c r="VIO45" s="425"/>
      <c r="VIP45" s="425"/>
      <c r="VIQ45" s="425"/>
      <c r="VIR45" s="425"/>
      <c r="VIS45" s="425"/>
      <c r="VIT45" s="425"/>
      <c r="VIU45" s="425"/>
      <c r="VIV45" s="425"/>
      <c r="VIW45" s="425"/>
      <c r="VIX45" s="425"/>
      <c r="VIY45" s="425"/>
      <c r="VIZ45" s="425"/>
      <c r="VJA45" s="425"/>
      <c r="VJB45" s="425"/>
      <c r="VJC45" s="425"/>
      <c r="VJD45" s="425"/>
      <c r="VJE45" s="425"/>
      <c r="VJF45" s="425"/>
      <c r="VJG45" s="425"/>
      <c r="VJH45" s="425"/>
      <c r="VJI45" s="425"/>
      <c r="VJJ45" s="425"/>
      <c r="VJK45" s="425"/>
      <c r="VJL45" s="425"/>
      <c r="VJM45" s="425"/>
      <c r="VJN45" s="425"/>
      <c r="VJO45" s="425"/>
      <c r="VJP45" s="425"/>
      <c r="VJQ45" s="425"/>
      <c r="VJR45" s="425"/>
      <c r="VJS45" s="425"/>
      <c r="VJT45" s="425"/>
      <c r="VJU45" s="425"/>
      <c r="VJV45" s="425"/>
      <c r="VJW45" s="425"/>
      <c r="VJX45" s="425"/>
      <c r="VJY45" s="425"/>
      <c r="VJZ45" s="425"/>
      <c r="VKA45" s="425"/>
      <c r="VKB45" s="425"/>
      <c r="VKC45" s="425"/>
      <c r="VKD45" s="425"/>
      <c r="VKE45" s="425"/>
      <c r="VKF45" s="425"/>
      <c r="VKG45" s="425"/>
      <c r="VKH45" s="425"/>
      <c r="VKI45" s="425"/>
      <c r="VKJ45" s="425"/>
      <c r="VKK45" s="425"/>
      <c r="VKL45" s="425"/>
      <c r="VKM45" s="425"/>
      <c r="VKN45" s="425"/>
      <c r="VKO45" s="425"/>
      <c r="VKP45" s="425"/>
      <c r="VKQ45" s="425"/>
      <c r="VKR45" s="425"/>
      <c r="VKS45" s="425"/>
      <c r="VKT45" s="425"/>
      <c r="VKU45" s="425"/>
      <c r="VKV45" s="425"/>
      <c r="VKW45" s="425"/>
      <c r="VKX45" s="425"/>
      <c r="VKY45" s="425"/>
      <c r="VKZ45" s="425"/>
      <c r="VLA45" s="425"/>
      <c r="VLB45" s="425"/>
      <c r="VLC45" s="425"/>
      <c r="VLD45" s="425"/>
      <c r="VLE45" s="425"/>
      <c r="VLF45" s="425"/>
      <c r="VLG45" s="425"/>
      <c r="VLH45" s="425"/>
      <c r="VLI45" s="425"/>
      <c r="VLJ45" s="425"/>
      <c r="VLK45" s="425"/>
      <c r="VLL45" s="425"/>
      <c r="VLM45" s="425"/>
      <c r="VLN45" s="425"/>
      <c r="VLO45" s="425"/>
      <c r="VLP45" s="425"/>
      <c r="VLQ45" s="425"/>
      <c r="VLR45" s="425"/>
      <c r="VLS45" s="425"/>
      <c r="VLT45" s="425"/>
      <c r="VLU45" s="425"/>
      <c r="VLV45" s="425"/>
      <c r="VLW45" s="425"/>
      <c r="VLX45" s="425"/>
      <c r="VLY45" s="425"/>
      <c r="VLZ45" s="425"/>
      <c r="VMA45" s="425"/>
      <c r="VMB45" s="425"/>
      <c r="VMC45" s="425"/>
      <c r="VMD45" s="425"/>
      <c r="VME45" s="425"/>
      <c r="VMF45" s="425"/>
      <c r="VMG45" s="425"/>
      <c r="VMH45" s="425"/>
      <c r="VMI45" s="425"/>
      <c r="VMJ45" s="425"/>
      <c r="VMK45" s="425"/>
      <c r="VML45" s="425"/>
      <c r="VMM45" s="425"/>
      <c r="VMN45" s="425"/>
      <c r="VMO45" s="425"/>
      <c r="VMP45" s="425"/>
      <c r="VMQ45" s="425"/>
      <c r="VMR45" s="425"/>
      <c r="VMS45" s="425"/>
      <c r="VMT45" s="425"/>
      <c r="VMU45" s="425"/>
      <c r="VMV45" s="425"/>
      <c r="VMW45" s="425"/>
      <c r="VMX45" s="425"/>
      <c r="VMY45" s="425"/>
      <c r="VMZ45" s="425"/>
      <c r="VNA45" s="425"/>
      <c r="VNB45" s="425"/>
      <c r="VNC45" s="425"/>
      <c r="VND45" s="425"/>
      <c r="VNE45" s="425"/>
      <c r="VNF45" s="425"/>
      <c r="VNG45" s="425"/>
      <c r="VNH45" s="425"/>
      <c r="VNI45" s="425"/>
      <c r="VNJ45" s="425"/>
      <c r="VNK45" s="425"/>
      <c r="VNL45" s="425"/>
      <c r="VNM45" s="425"/>
      <c r="VNN45" s="425"/>
      <c r="VNO45" s="425"/>
      <c r="VNP45" s="425"/>
      <c r="VNQ45" s="425"/>
      <c r="VNR45" s="425"/>
      <c r="VNS45" s="425"/>
      <c r="VNT45" s="425"/>
      <c r="VNU45" s="425"/>
      <c r="VNV45" s="425"/>
      <c r="VNW45" s="425"/>
      <c r="VNX45" s="425"/>
      <c r="VNY45" s="425"/>
      <c r="VNZ45" s="425"/>
      <c r="VOA45" s="425"/>
      <c r="VOB45" s="425"/>
      <c r="VOC45" s="425"/>
      <c r="VOD45" s="425"/>
      <c r="VOE45" s="425"/>
      <c r="VOF45" s="425"/>
      <c r="VOG45" s="425"/>
      <c r="VOH45" s="425"/>
      <c r="VOI45" s="425"/>
      <c r="VOJ45" s="425"/>
      <c r="VOK45" s="425"/>
      <c r="VOL45" s="425"/>
      <c r="VOM45" s="425"/>
      <c r="VON45" s="425"/>
      <c r="VOO45" s="425"/>
      <c r="VOP45" s="425"/>
      <c r="VOQ45" s="425"/>
      <c r="VOR45" s="425"/>
      <c r="VOS45" s="425"/>
      <c r="VOT45" s="425"/>
      <c r="VOU45" s="425"/>
      <c r="VOV45" s="425"/>
      <c r="VOW45" s="425"/>
      <c r="VOX45" s="425"/>
      <c r="VOY45" s="425"/>
      <c r="VOZ45" s="425"/>
      <c r="VPA45" s="425"/>
      <c r="VPB45" s="425"/>
      <c r="VPC45" s="425"/>
      <c r="VPD45" s="425"/>
      <c r="VPE45" s="425"/>
      <c r="VPF45" s="425"/>
      <c r="VPG45" s="425"/>
      <c r="VPH45" s="425"/>
      <c r="VPI45" s="425"/>
      <c r="VPJ45" s="425"/>
      <c r="VPK45" s="425"/>
      <c r="VPL45" s="425"/>
      <c r="VPM45" s="425"/>
      <c r="VPN45" s="425"/>
      <c r="VPO45" s="425"/>
      <c r="VPP45" s="425"/>
      <c r="VPQ45" s="425"/>
      <c r="VPR45" s="425"/>
      <c r="VPS45" s="425"/>
      <c r="VPT45" s="425"/>
      <c r="VPU45" s="425"/>
      <c r="VPV45" s="425"/>
      <c r="VPW45" s="425"/>
      <c r="VPX45" s="425"/>
      <c r="VPY45" s="425"/>
      <c r="VPZ45" s="425"/>
      <c r="VQA45" s="425"/>
      <c r="VQB45" s="425"/>
      <c r="VQC45" s="425"/>
      <c r="VQD45" s="425"/>
      <c r="VQE45" s="425"/>
      <c r="VQF45" s="425"/>
      <c r="VQG45" s="425"/>
      <c r="VQH45" s="425"/>
      <c r="VQI45" s="425"/>
      <c r="VQJ45" s="425"/>
      <c r="VQK45" s="425"/>
      <c r="VQL45" s="425"/>
      <c r="VQM45" s="425"/>
      <c r="VQN45" s="425"/>
      <c r="VQO45" s="425"/>
      <c r="VQP45" s="425"/>
      <c r="VQQ45" s="425"/>
      <c r="VQR45" s="425"/>
      <c r="VQS45" s="425"/>
      <c r="VQT45" s="425"/>
      <c r="VQU45" s="425"/>
      <c r="VQV45" s="425"/>
      <c r="VQW45" s="425"/>
      <c r="VQX45" s="425"/>
      <c r="VQY45" s="425"/>
      <c r="VQZ45" s="425"/>
      <c r="VRA45" s="425"/>
      <c r="VRB45" s="425"/>
      <c r="VRC45" s="425"/>
      <c r="VRD45" s="425"/>
      <c r="VRE45" s="425"/>
      <c r="VRF45" s="425"/>
      <c r="VRG45" s="425"/>
      <c r="VRH45" s="425"/>
      <c r="VRI45" s="425"/>
      <c r="VRJ45" s="425"/>
      <c r="VRK45" s="425"/>
      <c r="VRL45" s="425"/>
      <c r="VRM45" s="425"/>
      <c r="VRN45" s="425"/>
      <c r="VRO45" s="425"/>
      <c r="VRP45" s="425"/>
      <c r="VRQ45" s="425"/>
      <c r="VRR45" s="425"/>
      <c r="VRT45" s="425"/>
      <c r="VRU45" s="425"/>
      <c r="VRV45" s="425"/>
      <c r="VRW45" s="425"/>
      <c r="VRX45" s="425"/>
      <c r="VRY45" s="425"/>
      <c r="VRZ45" s="425"/>
      <c r="VSA45" s="425"/>
      <c r="VSB45" s="425"/>
      <c r="VSC45" s="425"/>
      <c r="VSD45" s="425"/>
      <c r="VSE45" s="425"/>
      <c r="VSF45" s="425"/>
      <c r="VSG45" s="425"/>
      <c r="VSH45" s="425"/>
      <c r="VSI45" s="425"/>
      <c r="VSJ45" s="425"/>
      <c r="VSK45" s="425"/>
      <c r="VSL45" s="425"/>
      <c r="VSM45" s="425"/>
      <c r="VSN45" s="425"/>
      <c r="VSO45" s="425"/>
      <c r="VSP45" s="425"/>
      <c r="VSQ45" s="425"/>
      <c r="VSR45" s="425"/>
      <c r="VSS45" s="425"/>
      <c r="VST45" s="425"/>
      <c r="VSU45" s="425"/>
      <c r="VSV45" s="425"/>
      <c r="VSW45" s="425"/>
      <c r="VSX45" s="425"/>
      <c r="VSY45" s="425"/>
      <c r="VSZ45" s="425"/>
      <c r="VTA45" s="425"/>
      <c r="VTB45" s="425"/>
      <c r="VTC45" s="425"/>
      <c r="VTD45" s="425"/>
      <c r="VTE45" s="425"/>
      <c r="VTF45" s="425"/>
      <c r="VTG45" s="425"/>
      <c r="VTH45" s="425"/>
      <c r="VTI45" s="425"/>
      <c r="VTJ45" s="425"/>
      <c r="VTK45" s="425"/>
      <c r="VTL45" s="425"/>
      <c r="VTM45" s="425"/>
      <c r="VTN45" s="425"/>
      <c r="VTO45" s="425"/>
      <c r="VTP45" s="425"/>
      <c r="VTQ45" s="425"/>
      <c r="VTR45" s="425"/>
      <c r="VTS45" s="425"/>
      <c r="VTT45" s="425"/>
      <c r="VTU45" s="425"/>
      <c r="VTV45" s="425"/>
      <c r="VTW45" s="425"/>
      <c r="VTX45" s="425"/>
      <c r="VTY45" s="425"/>
      <c r="VTZ45" s="425"/>
      <c r="VUA45" s="425"/>
      <c r="VUB45" s="425"/>
      <c r="VUC45" s="425"/>
      <c r="VUD45" s="425"/>
      <c r="VUE45" s="425"/>
      <c r="VUF45" s="425"/>
      <c r="VUG45" s="425"/>
      <c r="VUH45" s="425"/>
      <c r="VUI45" s="425"/>
      <c r="VUJ45" s="425"/>
      <c r="VUK45" s="425"/>
      <c r="VUL45" s="425"/>
      <c r="VUM45" s="425"/>
      <c r="VUN45" s="425"/>
      <c r="VUO45" s="425"/>
      <c r="VUP45" s="425"/>
      <c r="VUQ45" s="425"/>
      <c r="VUR45" s="425"/>
      <c r="VUS45" s="425"/>
      <c r="VUT45" s="425"/>
      <c r="VUU45" s="425"/>
      <c r="VUV45" s="425"/>
      <c r="VUW45" s="425"/>
      <c r="VUX45" s="425"/>
      <c r="VUY45" s="425"/>
      <c r="VUZ45" s="425"/>
      <c r="VVA45" s="425"/>
      <c r="VVB45" s="425"/>
      <c r="VVC45" s="425"/>
      <c r="VVD45" s="425"/>
      <c r="VVE45" s="425"/>
      <c r="VVF45" s="425"/>
      <c r="VVG45" s="425"/>
      <c r="VVH45" s="425"/>
      <c r="VVI45" s="425"/>
      <c r="VVJ45" s="425"/>
      <c r="VVK45" s="425"/>
      <c r="VVL45" s="425"/>
      <c r="VVM45" s="425"/>
      <c r="VVN45" s="425"/>
      <c r="VVO45" s="425"/>
      <c r="VVP45" s="425"/>
      <c r="VVQ45" s="425"/>
      <c r="VVR45" s="425"/>
      <c r="VVS45" s="425"/>
      <c r="VVT45" s="425"/>
      <c r="VVU45" s="425"/>
      <c r="VVV45" s="425"/>
      <c r="VVW45" s="425"/>
      <c r="VVX45" s="425"/>
      <c r="VVY45" s="425"/>
      <c r="VVZ45" s="425"/>
      <c r="VWA45" s="425"/>
      <c r="VWB45" s="425"/>
      <c r="VWC45" s="425"/>
      <c r="VWD45" s="425"/>
      <c r="VWE45" s="425"/>
      <c r="VWF45" s="425"/>
      <c r="VWG45" s="425"/>
      <c r="VWH45" s="425"/>
      <c r="VWI45" s="425"/>
      <c r="VWJ45" s="425"/>
      <c r="VWK45" s="425"/>
      <c r="VWL45" s="425"/>
      <c r="VWM45" s="425"/>
      <c r="VWN45" s="425"/>
      <c r="VWO45" s="425"/>
      <c r="VWP45" s="425"/>
      <c r="VWQ45" s="425"/>
      <c r="VWR45" s="425"/>
      <c r="VWS45" s="425"/>
      <c r="VWT45" s="425"/>
      <c r="VWU45" s="425"/>
      <c r="VWV45" s="425"/>
      <c r="VWW45" s="425"/>
      <c r="VWX45" s="425"/>
      <c r="VWY45" s="425"/>
      <c r="VWZ45" s="425"/>
      <c r="VXA45" s="425"/>
      <c r="VXB45" s="425"/>
      <c r="VXC45" s="425"/>
      <c r="VXD45" s="425"/>
      <c r="VXE45" s="425"/>
      <c r="VXF45" s="425"/>
      <c r="VXG45" s="425"/>
      <c r="VXH45" s="425"/>
      <c r="VXI45" s="425"/>
      <c r="VXJ45" s="425"/>
      <c r="VXK45" s="425"/>
      <c r="VXL45" s="425"/>
      <c r="VXM45" s="425"/>
      <c r="VXN45" s="425"/>
      <c r="VXO45" s="425"/>
      <c r="VXP45" s="425"/>
      <c r="VXQ45" s="425"/>
      <c r="VXR45" s="425"/>
      <c r="VXS45" s="425"/>
      <c r="VXT45" s="425"/>
      <c r="VXU45" s="425"/>
      <c r="VXV45" s="425"/>
      <c r="VXW45" s="425"/>
      <c r="VXX45" s="425"/>
      <c r="VXY45" s="425"/>
      <c r="VXZ45" s="425"/>
      <c r="VYA45" s="425"/>
      <c r="VYB45" s="425"/>
      <c r="VYC45" s="425"/>
      <c r="VYD45" s="425"/>
      <c r="VYE45" s="425"/>
      <c r="VYF45" s="425"/>
      <c r="VYG45" s="425"/>
      <c r="VYH45" s="425"/>
      <c r="VYI45" s="425"/>
      <c r="VYJ45" s="425"/>
      <c r="VYK45" s="425"/>
      <c r="VYL45" s="425"/>
      <c r="VYM45" s="425"/>
      <c r="VYN45" s="425"/>
      <c r="VYO45" s="425"/>
      <c r="VYP45" s="425"/>
      <c r="VYQ45" s="425"/>
      <c r="VYR45" s="425"/>
      <c r="VYS45" s="425"/>
      <c r="VYT45" s="425"/>
      <c r="VYU45" s="425"/>
      <c r="VYV45" s="425"/>
      <c r="VYW45" s="425"/>
      <c r="VYX45" s="425"/>
      <c r="VYY45" s="425"/>
      <c r="VYZ45" s="425"/>
      <c r="VZA45" s="425"/>
      <c r="VZB45" s="425"/>
      <c r="VZC45" s="425"/>
      <c r="VZD45" s="425"/>
      <c r="VZE45" s="425"/>
      <c r="VZF45" s="425"/>
      <c r="VZG45" s="425"/>
      <c r="VZH45" s="425"/>
      <c r="VZI45" s="425"/>
      <c r="VZJ45" s="425"/>
      <c r="VZK45" s="425"/>
      <c r="VZL45" s="425"/>
      <c r="VZM45" s="425"/>
      <c r="VZN45" s="425"/>
      <c r="VZO45" s="425"/>
      <c r="VZP45" s="425"/>
      <c r="VZQ45" s="425"/>
      <c r="VZR45" s="425"/>
      <c r="VZS45" s="425"/>
      <c r="VZT45" s="425"/>
      <c r="VZU45" s="425"/>
      <c r="VZV45" s="425"/>
      <c r="VZW45" s="425"/>
      <c r="VZX45" s="425"/>
      <c r="VZY45" s="425"/>
      <c r="VZZ45" s="425"/>
      <c r="WAA45" s="425"/>
      <c r="WAB45" s="425"/>
      <c r="WAC45" s="425"/>
      <c r="WAD45" s="425"/>
      <c r="WAE45" s="425"/>
      <c r="WAF45" s="425"/>
      <c r="WAG45" s="425"/>
      <c r="WAH45" s="425"/>
      <c r="WAI45" s="425"/>
      <c r="WAJ45" s="425"/>
      <c r="WAK45" s="425"/>
      <c r="WAL45" s="425"/>
      <c r="WAM45" s="425"/>
      <c r="WAN45" s="425"/>
      <c r="WAO45" s="425"/>
      <c r="WAP45" s="425"/>
      <c r="WAQ45" s="425"/>
      <c r="WAR45" s="425"/>
      <c r="WAS45" s="425"/>
      <c r="WAT45" s="425"/>
      <c r="WAU45" s="425"/>
      <c r="WAV45" s="425"/>
      <c r="WAW45" s="425"/>
      <c r="WAX45" s="425"/>
      <c r="WAY45" s="425"/>
      <c r="WAZ45" s="425"/>
      <c r="WBA45" s="425"/>
      <c r="WBB45" s="425"/>
      <c r="WBC45" s="425"/>
      <c r="WBD45" s="425"/>
      <c r="WBE45" s="425"/>
      <c r="WBF45" s="425"/>
      <c r="WBG45" s="425"/>
      <c r="WBH45" s="425"/>
      <c r="WBI45" s="425"/>
      <c r="WBJ45" s="425"/>
      <c r="WBK45" s="425"/>
      <c r="WBL45" s="425"/>
      <c r="WBM45" s="425"/>
      <c r="WBN45" s="425"/>
      <c r="WBP45" s="425"/>
      <c r="WBQ45" s="425"/>
      <c r="WBR45" s="425"/>
      <c r="WBS45" s="425"/>
      <c r="WBT45" s="425"/>
      <c r="WBU45" s="425"/>
      <c r="WBV45" s="425"/>
      <c r="WBW45" s="425"/>
      <c r="WBX45" s="425"/>
      <c r="WBY45" s="425"/>
      <c r="WBZ45" s="425"/>
      <c r="WCA45" s="425"/>
      <c r="WCB45" s="425"/>
      <c r="WCC45" s="425"/>
      <c r="WCD45" s="425"/>
      <c r="WCE45" s="425"/>
      <c r="WCF45" s="425"/>
      <c r="WCG45" s="425"/>
      <c r="WCH45" s="425"/>
      <c r="WCI45" s="425"/>
      <c r="WCJ45" s="425"/>
      <c r="WCK45" s="425"/>
      <c r="WCL45" s="425"/>
      <c r="WCM45" s="425"/>
      <c r="WCN45" s="425"/>
      <c r="WCO45" s="425"/>
      <c r="WCP45" s="425"/>
      <c r="WCQ45" s="425"/>
      <c r="WCR45" s="425"/>
      <c r="WCS45" s="425"/>
      <c r="WCT45" s="425"/>
      <c r="WCU45" s="425"/>
      <c r="WCV45" s="425"/>
      <c r="WCW45" s="425"/>
      <c r="WCX45" s="425"/>
      <c r="WCY45" s="425"/>
      <c r="WCZ45" s="425"/>
      <c r="WDA45" s="425"/>
      <c r="WDB45" s="425"/>
      <c r="WDC45" s="425"/>
      <c r="WDD45" s="425"/>
      <c r="WDE45" s="425"/>
      <c r="WDF45" s="425"/>
      <c r="WDG45" s="425"/>
      <c r="WDH45" s="425"/>
      <c r="WDI45" s="425"/>
      <c r="WDJ45" s="425"/>
      <c r="WDK45" s="425"/>
      <c r="WDL45" s="425"/>
      <c r="WDM45" s="425"/>
      <c r="WDN45" s="425"/>
      <c r="WDO45" s="425"/>
      <c r="WDP45" s="425"/>
      <c r="WDQ45" s="425"/>
      <c r="WDR45" s="425"/>
      <c r="WDS45" s="425"/>
      <c r="WDT45" s="425"/>
      <c r="WDU45" s="425"/>
      <c r="WDV45" s="425"/>
      <c r="WDW45" s="425"/>
      <c r="WDX45" s="425"/>
      <c r="WDY45" s="425"/>
      <c r="WDZ45" s="425"/>
      <c r="WEA45" s="425"/>
      <c r="WEB45" s="425"/>
      <c r="WEC45" s="425"/>
      <c r="WED45" s="425"/>
      <c r="WEE45" s="425"/>
      <c r="WEF45" s="425"/>
      <c r="WEG45" s="425"/>
      <c r="WEH45" s="425"/>
      <c r="WEI45" s="425"/>
      <c r="WEJ45" s="425"/>
      <c r="WEK45" s="425"/>
      <c r="WEL45" s="425"/>
      <c r="WEM45" s="425"/>
      <c r="WEN45" s="425"/>
      <c r="WEO45" s="425"/>
      <c r="WEP45" s="425"/>
      <c r="WEQ45" s="425"/>
      <c r="WER45" s="425"/>
      <c r="WES45" s="425"/>
      <c r="WET45" s="425"/>
      <c r="WEU45" s="425"/>
      <c r="WEV45" s="425"/>
      <c r="WEW45" s="425"/>
      <c r="WEX45" s="425"/>
      <c r="WEY45" s="425"/>
      <c r="WEZ45" s="425"/>
      <c r="WFA45" s="425"/>
      <c r="WFB45" s="425"/>
      <c r="WFC45" s="425"/>
      <c r="WFD45" s="425"/>
      <c r="WFE45" s="425"/>
      <c r="WFF45" s="425"/>
      <c r="WFG45" s="425"/>
      <c r="WFH45" s="425"/>
      <c r="WFI45" s="425"/>
      <c r="WFJ45" s="425"/>
      <c r="WFK45" s="425"/>
      <c r="WFL45" s="425"/>
      <c r="WFM45" s="425"/>
      <c r="WFN45" s="425"/>
      <c r="WFO45" s="425"/>
      <c r="WFP45" s="425"/>
      <c r="WFQ45" s="425"/>
      <c r="WFR45" s="425"/>
      <c r="WFS45" s="425"/>
      <c r="WFT45" s="425"/>
      <c r="WFU45" s="425"/>
      <c r="WFV45" s="425"/>
      <c r="WFW45" s="425"/>
      <c r="WFX45" s="425"/>
      <c r="WFY45" s="425"/>
      <c r="WFZ45" s="425"/>
      <c r="WGA45" s="425"/>
      <c r="WGB45" s="425"/>
      <c r="WGC45" s="425"/>
      <c r="WGD45" s="425"/>
      <c r="WGE45" s="425"/>
      <c r="WGF45" s="425"/>
      <c r="WGG45" s="425"/>
      <c r="WGH45" s="425"/>
      <c r="WGI45" s="425"/>
      <c r="WGJ45" s="425"/>
      <c r="WGK45" s="425"/>
      <c r="WGL45" s="425"/>
      <c r="WGM45" s="425"/>
      <c r="WGN45" s="425"/>
      <c r="WGO45" s="425"/>
      <c r="WGP45" s="425"/>
      <c r="WGQ45" s="425"/>
      <c r="WGR45" s="425"/>
      <c r="WGS45" s="425"/>
      <c r="WGT45" s="425"/>
      <c r="WGU45" s="425"/>
      <c r="WGV45" s="425"/>
      <c r="WGW45" s="425"/>
      <c r="WGX45" s="425"/>
      <c r="WGY45" s="425"/>
      <c r="WGZ45" s="425"/>
      <c r="WHA45" s="425"/>
      <c r="WHB45" s="425"/>
      <c r="WHC45" s="425"/>
      <c r="WHD45" s="425"/>
      <c r="WHE45" s="425"/>
      <c r="WHF45" s="425"/>
      <c r="WHG45" s="425"/>
      <c r="WHH45" s="425"/>
      <c r="WHI45" s="425"/>
      <c r="WHJ45" s="425"/>
      <c r="WHK45" s="425"/>
      <c r="WHL45" s="425"/>
      <c r="WHM45" s="425"/>
      <c r="WHN45" s="425"/>
      <c r="WHO45" s="425"/>
      <c r="WHP45" s="425"/>
      <c r="WHQ45" s="425"/>
      <c r="WHR45" s="425"/>
      <c r="WHS45" s="425"/>
      <c r="WHT45" s="425"/>
      <c r="WHU45" s="425"/>
      <c r="WHV45" s="425"/>
      <c r="WHW45" s="425"/>
      <c r="WHX45" s="425"/>
      <c r="WHY45" s="425"/>
      <c r="WHZ45" s="425"/>
      <c r="WIA45" s="425"/>
      <c r="WIB45" s="425"/>
      <c r="WIC45" s="425"/>
      <c r="WID45" s="425"/>
      <c r="WIE45" s="425"/>
      <c r="WIF45" s="425"/>
      <c r="WIG45" s="425"/>
      <c r="WIH45" s="425"/>
      <c r="WII45" s="425"/>
      <c r="WIJ45" s="425"/>
      <c r="WIK45" s="425"/>
      <c r="WIL45" s="425"/>
      <c r="WIM45" s="425"/>
      <c r="WIN45" s="425"/>
      <c r="WIO45" s="425"/>
      <c r="WIP45" s="425"/>
      <c r="WIQ45" s="425"/>
      <c r="WIR45" s="425"/>
      <c r="WIS45" s="425"/>
      <c r="WIT45" s="425"/>
      <c r="WIU45" s="425"/>
      <c r="WIV45" s="425"/>
      <c r="WIW45" s="425"/>
      <c r="WIX45" s="425"/>
      <c r="WIY45" s="425"/>
      <c r="WIZ45" s="425"/>
      <c r="WJA45" s="425"/>
      <c r="WJB45" s="425"/>
      <c r="WJC45" s="425"/>
      <c r="WJD45" s="425"/>
      <c r="WJE45" s="425"/>
      <c r="WJF45" s="425"/>
      <c r="WJG45" s="425"/>
      <c r="WJH45" s="425"/>
      <c r="WJI45" s="425"/>
      <c r="WJJ45" s="425"/>
      <c r="WJK45" s="425"/>
      <c r="WJL45" s="425"/>
      <c r="WJM45" s="425"/>
      <c r="WJN45" s="425"/>
      <c r="WJO45" s="425"/>
      <c r="WJP45" s="425"/>
      <c r="WJQ45" s="425"/>
      <c r="WJR45" s="425"/>
      <c r="WJS45" s="425"/>
      <c r="WJT45" s="425"/>
      <c r="WJU45" s="425"/>
      <c r="WJV45" s="425"/>
      <c r="WJW45" s="425"/>
      <c r="WJX45" s="425"/>
      <c r="WJY45" s="425"/>
      <c r="WJZ45" s="425"/>
      <c r="WKA45" s="425"/>
      <c r="WKB45" s="425"/>
      <c r="WKC45" s="425"/>
      <c r="WKD45" s="425"/>
      <c r="WKE45" s="425"/>
      <c r="WKF45" s="425"/>
      <c r="WKG45" s="425"/>
      <c r="WKH45" s="425"/>
      <c r="WKI45" s="425"/>
      <c r="WKJ45" s="425"/>
      <c r="WKK45" s="425"/>
      <c r="WKL45" s="425"/>
      <c r="WKM45" s="425"/>
      <c r="WKN45" s="425"/>
      <c r="WKO45" s="425"/>
      <c r="WKP45" s="425"/>
      <c r="WKQ45" s="425"/>
      <c r="WKR45" s="425"/>
      <c r="WKS45" s="425"/>
      <c r="WKT45" s="425"/>
      <c r="WKU45" s="425"/>
      <c r="WKV45" s="425"/>
      <c r="WKW45" s="425"/>
      <c r="WKX45" s="425"/>
      <c r="WKY45" s="425"/>
      <c r="WKZ45" s="425"/>
      <c r="WLA45" s="425"/>
      <c r="WLB45" s="425"/>
      <c r="WLC45" s="425"/>
      <c r="WLD45" s="425"/>
      <c r="WLE45" s="425"/>
      <c r="WLF45" s="425"/>
      <c r="WLG45" s="425"/>
      <c r="WLH45" s="425"/>
      <c r="WLI45" s="425"/>
      <c r="WLJ45" s="425"/>
      <c r="WLL45" s="425"/>
      <c r="WLM45" s="425"/>
      <c r="WLN45" s="425"/>
      <c r="WLO45" s="425"/>
      <c r="WLP45" s="425"/>
      <c r="WLQ45" s="425"/>
      <c r="WLR45" s="425"/>
      <c r="WLS45" s="425"/>
      <c r="WLT45" s="425"/>
      <c r="WLU45" s="425"/>
      <c r="WLV45" s="425"/>
      <c r="WLW45" s="425"/>
      <c r="WLX45" s="425"/>
      <c r="WLY45" s="425"/>
      <c r="WLZ45" s="425"/>
      <c r="WMA45" s="425"/>
      <c r="WMB45" s="425"/>
      <c r="WMC45" s="425"/>
      <c r="WMD45" s="425"/>
      <c r="WME45" s="425"/>
      <c r="WMF45" s="425"/>
      <c r="WMG45" s="425"/>
      <c r="WMH45" s="425"/>
      <c r="WMI45" s="425"/>
      <c r="WMJ45" s="425"/>
      <c r="WMK45" s="425"/>
      <c r="WML45" s="425"/>
      <c r="WMM45" s="425"/>
      <c r="WMN45" s="425"/>
      <c r="WMO45" s="425"/>
      <c r="WMP45" s="425"/>
      <c r="WMQ45" s="425"/>
      <c r="WMR45" s="425"/>
      <c r="WMS45" s="425"/>
      <c r="WMT45" s="425"/>
      <c r="WMU45" s="425"/>
      <c r="WMV45" s="425"/>
      <c r="WMW45" s="425"/>
      <c r="WMX45" s="425"/>
      <c r="WMY45" s="425"/>
      <c r="WMZ45" s="425"/>
      <c r="WNA45" s="425"/>
      <c r="WNB45" s="425"/>
      <c r="WNC45" s="425"/>
      <c r="WND45" s="425"/>
      <c r="WNE45" s="425"/>
      <c r="WNF45" s="425"/>
      <c r="WNG45" s="425"/>
      <c r="WNH45" s="425"/>
      <c r="WNI45" s="425"/>
      <c r="WNJ45" s="425"/>
      <c r="WNK45" s="425"/>
      <c r="WNL45" s="425"/>
      <c r="WNM45" s="425"/>
      <c r="WNN45" s="425"/>
      <c r="WNO45" s="425"/>
      <c r="WNP45" s="425"/>
      <c r="WNQ45" s="425"/>
      <c r="WNR45" s="425"/>
      <c r="WNS45" s="425"/>
      <c r="WNT45" s="425"/>
      <c r="WNU45" s="425"/>
      <c r="WNV45" s="425"/>
      <c r="WNW45" s="425"/>
      <c r="WNX45" s="425"/>
      <c r="WNY45" s="425"/>
      <c r="WNZ45" s="425"/>
      <c r="WOA45" s="425"/>
      <c r="WOB45" s="425"/>
      <c r="WOC45" s="425"/>
      <c r="WOD45" s="425"/>
      <c r="WOE45" s="425"/>
      <c r="WOF45" s="425"/>
      <c r="WOG45" s="425"/>
      <c r="WOH45" s="425"/>
      <c r="WOI45" s="425"/>
      <c r="WOJ45" s="425"/>
      <c r="WOK45" s="425"/>
      <c r="WOL45" s="425"/>
      <c r="WOM45" s="425"/>
      <c r="WON45" s="425"/>
      <c r="WOO45" s="425"/>
      <c r="WOP45" s="425"/>
      <c r="WOQ45" s="425"/>
      <c r="WOR45" s="425"/>
      <c r="WOS45" s="425"/>
      <c r="WOT45" s="425"/>
      <c r="WOU45" s="425"/>
      <c r="WOV45" s="425"/>
      <c r="WOW45" s="425"/>
      <c r="WOX45" s="425"/>
      <c r="WOY45" s="425"/>
      <c r="WOZ45" s="425"/>
      <c r="WPA45" s="425"/>
      <c r="WPB45" s="425"/>
      <c r="WPC45" s="425"/>
      <c r="WPD45" s="425"/>
      <c r="WPE45" s="425"/>
      <c r="WPF45" s="425"/>
      <c r="WPG45" s="425"/>
      <c r="WPH45" s="425"/>
      <c r="WPI45" s="425"/>
      <c r="WPJ45" s="425"/>
      <c r="WPK45" s="425"/>
      <c r="WPL45" s="425"/>
      <c r="WPM45" s="425"/>
      <c r="WPN45" s="425"/>
      <c r="WPO45" s="425"/>
      <c r="WPP45" s="425"/>
      <c r="WPQ45" s="425"/>
      <c r="WPR45" s="425"/>
      <c r="WPS45" s="425"/>
      <c r="WPT45" s="425"/>
      <c r="WPU45" s="425"/>
      <c r="WPV45" s="425"/>
      <c r="WPW45" s="425"/>
      <c r="WPX45" s="425"/>
      <c r="WPY45" s="425"/>
      <c r="WPZ45" s="425"/>
      <c r="WQA45" s="425"/>
      <c r="WQB45" s="425"/>
      <c r="WQC45" s="425"/>
      <c r="WQD45" s="425"/>
      <c r="WQE45" s="425"/>
      <c r="WQF45" s="425"/>
      <c r="WQG45" s="425"/>
      <c r="WQH45" s="425"/>
      <c r="WQI45" s="425"/>
      <c r="WQJ45" s="425"/>
      <c r="WQK45" s="425"/>
      <c r="WQL45" s="425"/>
      <c r="WQM45" s="425"/>
      <c r="WQN45" s="425"/>
      <c r="WQO45" s="425"/>
      <c r="WQP45" s="425"/>
      <c r="WQQ45" s="425"/>
      <c r="WQR45" s="425"/>
      <c r="WQS45" s="425"/>
      <c r="WQT45" s="425"/>
      <c r="WQU45" s="425"/>
      <c r="WQV45" s="425"/>
      <c r="WQW45" s="425"/>
      <c r="WQX45" s="425"/>
      <c r="WQY45" s="425"/>
      <c r="WQZ45" s="425"/>
      <c r="WRA45" s="425"/>
      <c r="WRB45" s="425"/>
      <c r="WRC45" s="425"/>
      <c r="WRD45" s="425"/>
      <c r="WRE45" s="425"/>
      <c r="WRF45" s="425"/>
      <c r="WRG45" s="425"/>
      <c r="WRH45" s="425"/>
      <c r="WRI45" s="425"/>
      <c r="WRJ45" s="425"/>
      <c r="WRK45" s="425"/>
      <c r="WRL45" s="425"/>
      <c r="WRM45" s="425"/>
      <c r="WRN45" s="425"/>
      <c r="WRO45" s="425"/>
      <c r="WRP45" s="425"/>
      <c r="WRQ45" s="425"/>
      <c r="WRR45" s="425"/>
      <c r="WRS45" s="425"/>
      <c r="WRT45" s="425"/>
      <c r="WRU45" s="425"/>
      <c r="WRV45" s="425"/>
      <c r="WRW45" s="425"/>
      <c r="WRX45" s="425"/>
      <c r="WRY45" s="425"/>
      <c r="WRZ45" s="425"/>
      <c r="WSA45" s="425"/>
      <c r="WSB45" s="425"/>
      <c r="WSC45" s="425"/>
      <c r="WSD45" s="425"/>
      <c r="WSE45" s="425"/>
      <c r="WSF45" s="425"/>
      <c r="WSG45" s="425"/>
      <c r="WSH45" s="425"/>
      <c r="WSI45" s="425"/>
      <c r="WSJ45" s="425"/>
      <c r="WSK45" s="425"/>
      <c r="WSL45" s="425"/>
      <c r="WSM45" s="425"/>
      <c r="WSN45" s="425"/>
      <c r="WSO45" s="425"/>
      <c r="WSP45" s="425"/>
      <c r="WSQ45" s="425"/>
      <c r="WSR45" s="425"/>
      <c r="WSS45" s="425"/>
      <c r="WST45" s="425"/>
      <c r="WSU45" s="425"/>
      <c r="WSV45" s="425"/>
      <c r="WSW45" s="425"/>
      <c r="WSX45" s="425"/>
      <c r="WSY45" s="425"/>
      <c r="WSZ45" s="425"/>
      <c r="WTA45" s="425"/>
      <c r="WTB45" s="425"/>
      <c r="WTC45" s="425"/>
      <c r="WTD45" s="425"/>
      <c r="WTE45" s="425"/>
      <c r="WTF45" s="425"/>
      <c r="WTG45" s="425"/>
      <c r="WTH45" s="425"/>
      <c r="WTI45" s="425"/>
      <c r="WTJ45" s="425"/>
      <c r="WTK45" s="425"/>
      <c r="WTL45" s="425"/>
      <c r="WTM45" s="425"/>
      <c r="WTN45" s="425"/>
      <c r="WTO45" s="425"/>
      <c r="WTP45" s="425"/>
      <c r="WTQ45" s="425"/>
      <c r="WTR45" s="425"/>
      <c r="WTS45" s="425"/>
      <c r="WTT45" s="425"/>
      <c r="WTU45" s="425"/>
      <c r="WTV45" s="425"/>
      <c r="WTW45" s="425"/>
      <c r="WTX45" s="425"/>
      <c r="WTY45" s="425"/>
      <c r="WTZ45" s="425"/>
      <c r="WUA45" s="425"/>
      <c r="WUB45" s="425"/>
      <c r="WUC45" s="425"/>
      <c r="WUD45" s="425"/>
      <c r="WUE45" s="425"/>
      <c r="WUF45" s="425"/>
      <c r="WUG45" s="425"/>
      <c r="WUH45" s="425"/>
      <c r="WUI45" s="425"/>
      <c r="WUJ45" s="425"/>
      <c r="WUK45" s="425"/>
      <c r="WUL45" s="425"/>
      <c r="WUM45" s="425"/>
      <c r="WUN45" s="425"/>
      <c r="WUO45" s="425"/>
      <c r="WUP45" s="425"/>
      <c r="WUQ45" s="425"/>
      <c r="WUR45" s="425"/>
      <c r="WUS45" s="425"/>
      <c r="WUT45" s="425"/>
      <c r="WUU45" s="425"/>
      <c r="WUV45" s="425"/>
      <c r="WUW45" s="425"/>
      <c r="WUX45" s="425"/>
      <c r="WUY45" s="425"/>
      <c r="WUZ45" s="425"/>
      <c r="WVA45" s="425"/>
      <c r="WVB45" s="425"/>
      <c r="WVC45" s="425"/>
      <c r="WVD45" s="425"/>
      <c r="WVE45" s="425"/>
      <c r="WVF45" s="425"/>
      <c r="WVH45" s="425"/>
      <c r="WVI45" s="425"/>
      <c r="WVJ45" s="425"/>
      <c r="WVK45" s="425"/>
      <c r="WVL45" s="425"/>
      <c r="WVM45" s="425"/>
      <c r="WVN45" s="425"/>
      <c r="WVO45" s="425"/>
      <c r="WVP45" s="425"/>
      <c r="WVQ45" s="425"/>
      <c r="WVR45" s="425"/>
      <c r="WVS45" s="425"/>
      <c r="WVT45" s="425"/>
      <c r="WVU45" s="425"/>
      <c r="WVV45" s="425"/>
      <c r="WVW45" s="425"/>
      <c r="WVX45" s="425"/>
      <c r="WVY45" s="425"/>
      <c r="WVZ45" s="425"/>
      <c r="WWA45" s="425"/>
      <c r="WWB45" s="425"/>
      <c r="WWC45" s="425"/>
      <c r="WWD45" s="425"/>
      <c r="WWE45" s="425"/>
      <c r="WWF45" s="425"/>
      <c r="WWG45" s="425"/>
      <c r="WWH45" s="425"/>
      <c r="WWI45" s="425"/>
      <c r="WWJ45" s="425"/>
      <c r="WWK45" s="425"/>
      <c r="WWL45" s="425"/>
      <c r="WWM45" s="425"/>
      <c r="WWN45" s="425"/>
      <c r="WWO45" s="425"/>
      <c r="WWP45" s="425"/>
      <c r="WWQ45" s="425"/>
      <c r="WWR45" s="425"/>
      <c r="WWS45" s="425"/>
      <c r="WWT45" s="425"/>
      <c r="WWU45" s="425"/>
      <c r="WWV45" s="425"/>
      <c r="WWW45" s="425"/>
      <c r="WWX45" s="425"/>
      <c r="WWY45" s="425"/>
      <c r="WWZ45" s="425"/>
      <c r="WXA45" s="425"/>
      <c r="WXB45" s="425"/>
      <c r="WXC45" s="425"/>
      <c r="WXD45" s="425"/>
      <c r="WXE45" s="425"/>
      <c r="WXF45" s="425"/>
      <c r="WXG45" s="425"/>
      <c r="WXH45" s="425"/>
      <c r="WXI45" s="425"/>
      <c r="WXJ45" s="425"/>
      <c r="WXK45" s="425"/>
      <c r="WXL45" s="425"/>
      <c r="WXM45" s="425"/>
      <c r="WXN45" s="425"/>
      <c r="WXO45" s="425"/>
      <c r="WXP45" s="425"/>
      <c r="WXQ45" s="425"/>
      <c r="WXR45" s="425"/>
      <c r="WXS45" s="425"/>
      <c r="WXT45" s="425"/>
      <c r="WXU45" s="425"/>
      <c r="WXV45" s="425"/>
      <c r="WXW45" s="425"/>
      <c r="WXX45" s="425"/>
      <c r="WXY45" s="425"/>
      <c r="WXZ45" s="425"/>
      <c r="WYA45" s="425"/>
      <c r="WYB45" s="425"/>
      <c r="WYC45" s="425"/>
      <c r="WYD45" s="425"/>
      <c r="WYE45" s="425"/>
      <c r="WYF45" s="425"/>
      <c r="WYG45" s="425"/>
      <c r="WYH45" s="425"/>
      <c r="WYI45" s="425"/>
      <c r="WYJ45" s="425"/>
      <c r="WYK45" s="425"/>
      <c r="WYL45" s="425"/>
      <c r="WYM45" s="425"/>
      <c r="WYN45" s="425"/>
      <c r="WYO45" s="425"/>
      <c r="WYP45" s="425"/>
      <c r="WYQ45" s="425"/>
      <c r="WYR45" s="425"/>
      <c r="WYS45" s="425"/>
      <c r="WYT45" s="425"/>
      <c r="WYU45" s="425"/>
      <c r="WYV45" s="425"/>
      <c r="WYW45" s="425"/>
      <c r="WYX45" s="425"/>
      <c r="WYY45" s="425"/>
      <c r="WYZ45" s="425"/>
      <c r="WZA45" s="425"/>
      <c r="WZB45" s="425"/>
      <c r="WZC45" s="425"/>
      <c r="WZD45" s="425"/>
      <c r="WZE45" s="425"/>
      <c r="WZF45" s="425"/>
      <c r="WZG45" s="425"/>
      <c r="WZH45" s="425"/>
      <c r="WZI45" s="425"/>
      <c r="WZJ45" s="425"/>
      <c r="WZK45" s="425"/>
      <c r="WZL45" s="425"/>
      <c r="WZM45" s="425"/>
      <c r="WZN45" s="425"/>
      <c r="WZO45" s="425"/>
      <c r="WZP45" s="425"/>
      <c r="WZQ45" s="425"/>
      <c r="WZR45" s="425"/>
      <c r="WZS45" s="425"/>
      <c r="WZT45" s="425"/>
      <c r="WZU45" s="425"/>
      <c r="WZV45" s="425"/>
      <c r="WZW45" s="425"/>
      <c r="WZX45" s="425"/>
      <c r="WZY45" s="425"/>
      <c r="WZZ45" s="425"/>
      <c r="XAA45" s="425"/>
      <c r="XAB45" s="425"/>
      <c r="XAC45" s="425"/>
      <c r="XAD45" s="425"/>
      <c r="XAE45" s="425"/>
      <c r="XAF45" s="425"/>
      <c r="XAG45" s="425"/>
      <c r="XAH45" s="425"/>
      <c r="XAI45" s="425"/>
      <c r="XAJ45" s="425"/>
      <c r="XAK45" s="425"/>
      <c r="XAL45" s="425"/>
      <c r="XAM45" s="425"/>
      <c r="XAN45" s="425"/>
      <c r="XAO45" s="425"/>
      <c r="XAP45" s="425"/>
      <c r="XAQ45" s="425"/>
      <c r="XAR45" s="425"/>
      <c r="XAS45" s="425"/>
      <c r="XAT45" s="425"/>
      <c r="XAU45" s="425"/>
      <c r="XAV45" s="425"/>
      <c r="XAW45" s="425"/>
      <c r="XAX45" s="425"/>
      <c r="XAY45" s="425"/>
      <c r="XAZ45" s="425"/>
      <c r="XBA45" s="425"/>
      <c r="XBB45" s="425"/>
      <c r="XBC45" s="425"/>
      <c r="XBD45" s="425"/>
      <c r="XBE45" s="425"/>
      <c r="XBF45" s="425"/>
      <c r="XBG45" s="425"/>
      <c r="XBH45" s="425"/>
      <c r="XBI45" s="425"/>
      <c r="XBJ45" s="425"/>
      <c r="XBK45" s="425"/>
      <c r="XBL45" s="425"/>
      <c r="XBM45" s="425"/>
      <c r="XBN45" s="425"/>
      <c r="XBO45" s="425"/>
      <c r="XBP45" s="425"/>
      <c r="XBQ45" s="425"/>
      <c r="XBR45" s="425"/>
      <c r="XBS45" s="425"/>
      <c r="XBT45" s="425"/>
      <c r="XBU45" s="425"/>
      <c r="XBV45" s="425"/>
      <c r="XBW45" s="425"/>
      <c r="XBX45" s="425"/>
      <c r="XBY45" s="425"/>
      <c r="XBZ45" s="425"/>
      <c r="XCA45" s="425"/>
      <c r="XCB45" s="425"/>
      <c r="XCC45" s="425"/>
      <c r="XCD45" s="425"/>
      <c r="XCE45" s="425"/>
      <c r="XCF45" s="425"/>
      <c r="XCG45" s="425"/>
      <c r="XCH45" s="425"/>
      <c r="XCI45" s="425"/>
      <c r="XCJ45" s="425"/>
      <c r="XCK45" s="425"/>
      <c r="XCL45" s="425"/>
      <c r="XCM45" s="425"/>
      <c r="XCN45" s="425"/>
      <c r="XCO45" s="425"/>
      <c r="XCP45" s="425"/>
      <c r="XCQ45" s="425"/>
      <c r="XCR45" s="425"/>
      <c r="XCS45" s="425"/>
      <c r="XCT45" s="425"/>
      <c r="XCU45" s="425"/>
      <c r="XCV45" s="425"/>
      <c r="XCW45" s="425"/>
      <c r="XCX45" s="425"/>
      <c r="XCY45" s="425"/>
      <c r="XCZ45" s="425"/>
      <c r="XDA45" s="425"/>
      <c r="XDB45" s="425"/>
      <c r="XDC45" s="425"/>
      <c r="XDD45" s="425"/>
      <c r="XDE45" s="425"/>
      <c r="XDF45" s="425"/>
      <c r="XDG45" s="425"/>
      <c r="XDH45" s="425"/>
      <c r="XDI45" s="425"/>
      <c r="XDJ45" s="425"/>
      <c r="XDK45" s="425"/>
      <c r="XDL45" s="425"/>
      <c r="XDM45" s="425"/>
      <c r="XDN45" s="425"/>
      <c r="XDO45" s="425"/>
      <c r="XDP45" s="425"/>
      <c r="XDQ45" s="425"/>
      <c r="XDR45" s="425"/>
      <c r="XDS45" s="425"/>
      <c r="XDT45" s="425"/>
      <c r="XDU45" s="425"/>
      <c r="XDV45" s="425"/>
      <c r="XDW45" s="425"/>
      <c r="XDX45" s="425"/>
      <c r="XDY45" s="425"/>
      <c r="XDZ45" s="425"/>
      <c r="XEA45" s="425"/>
      <c r="XEB45" s="425"/>
      <c r="XEC45" s="425"/>
      <c r="XED45" s="425"/>
      <c r="XEE45" s="425"/>
      <c r="XEF45" s="425"/>
      <c r="XEG45" s="425"/>
      <c r="XEH45" s="425"/>
      <c r="XEI45" s="425"/>
      <c r="XEJ45" s="425"/>
      <c r="XEK45" s="425"/>
      <c r="XEL45" s="425"/>
      <c r="XEM45" s="425"/>
      <c r="XEN45" s="425"/>
      <c r="XEO45" s="425"/>
      <c r="XEP45" s="425"/>
      <c r="XEQ45" s="425"/>
      <c r="XER45" s="425"/>
      <c r="XES45" s="425"/>
      <c r="XET45" s="425"/>
      <c r="XEU45" s="425"/>
      <c r="XEV45" s="425"/>
      <c r="XEW45" s="425"/>
      <c r="XEX45" s="425"/>
      <c r="XEY45" s="425"/>
    </row>
    <row r="46" spans="1:16379" s="62" customFormat="1" ht="24.75" customHeight="1" x14ac:dyDescent="0.2">
      <c r="A46" s="418" t="s">
        <v>442</v>
      </c>
      <c r="B46" s="419">
        <v>3497</v>
      </c>
      <c r="C46" s="134">
        <f>SUM(D46:G46)</f>
        <v>9800</v>
      </c>
      <c r="D46" s="152">
        <v>9800</v>
      </c>
      <c r="E46" s="134">
        <v>0</v>
      </c>
      <c r="F46" s="134">
        <v>0</v>
      </c>
      <c r="G46" s="134">
        <v>0</v>
      </c>
      <c r="H46" s="420" t="s">
        <v>736</v>
      </c>
    </row>
    <row r="47" spans="1:16379" s="62" customFormat="1" ht="24.75" customHeight="1" thickBot="1" x14ac:dyDescent="0.25">
      <c r="A47" s="414" t="s">
        <v>232</v>
      </c>
      <c r="B47" s="415">
        <v>3292</v>
      </c>
      <c r="C47" s="134">
        <f>SUM(D47:G47)</f>
        <v>137200</v>
      </c>
      <c r="D47" s="416">
        <v>42000</v>
      </c>
      <c r="E47" s="209">
        <v>95200</v>
      </c>
      <c r="F47" s="209">
        <v>0</v>
      </c>
      <c r="G47" s="209">
        <v>0</v>
      </c>
      <c r="H47" s="417" t="s">
        <v>737</v>
      </c>
    </row>
    <row r="48" spans="1:16379" s="62" customFormat="1" ht="16.5" customHeight="1" thickBot="1" x14ac:dyDescent="0.25">
      <c r="A48" s="66" t="s">
        <v>127</v>
      </c>
      <c r="B48" s="136"/>
      <c r="C48" s="64">
        <f>SUM(C46:C47)</f>
        <v>147000</v>
      </c>
      <c r="D48" s="64">
        <f t="shared" ref="D48:G48" si="7">SUM(D46:D47)</f>
        <v>51800</v>
      </c>
      <c r="E48" s="64">
        <f t="shared" si="7"/>
        <v>95200</v>
      </c>
      <c r="F48" s="64">
        <f t="shared" si="7"/>
        <v>0</v>
      </c>
      <c r="G48" s="64">
        <f t="shared" si="7"/>
        <v>0</v>
      </c>
      <c r="H48" s="65"/>
    </row>
    <row r="49" spans="1:8" s="62" customFormat="1" ht="18" customHeight="1" x14ac:dyDescent="0.2">
      <c r="A49" s="610" t="s">
        <v>158</v>
      </c>
      <c r="B49" s="611"/>
      <c r="C49" s="611"/>
      <c r="D49" s="611"/>
      <c r="E49" s="611"/>
      <c r="F49" s="611"/>
      <c r="G49" s="611"/>
      <c r="H49" s="612"/>
    </row>
    <row r="50" spans="1:8" s="62" customFormat="1" ht="45" customHeight="1" x14ac:dyDescent="0.2">
      <c r="A50" s="418" t="s">
        <v>129</v>
      </c>
      <c r="B50" s="419">
        <v>3294</v>
      </c>
      <c r="C50" s="134">
        <f t="shared" ref="C50:C58" si="8">SUM(D50:G50)</f>
        <v>48</v>
      </c>
      <c r="D50" s="152">
        <v>24</v>
      </c>
      <c r="E50" s="134">
        <v>24</v>
      </c>
      <c r="F50" s="134">
        <v>0</v>
      </c>
      <c r="G50" s="134">
        <v>0</v>
      </c>
      <c r="H50" s="420" t="s">
        <v>738</v>
      </c>
    </row>
    <row r="51" spans="1:8" s="62" customFormat="1" ht="24" customHeight="1" x14ac:dyDescent="0.2">
      <c r="A51" s="418" t="s">
        <v>130</v>
      </c>
      <c r="B51" s="419">
        <v>3377</v>
      </c>
      <c r="C51" s="134">
        <f t="shared" si="8"/>
        <v>309</v>
      </c>
      <c r="D51" s="152">
        <v>309</v>
      </c>
      <c r="E51" s="134">
        <v>0</v>
      </c>
      <c r="F51" s="134">
        <v>0</v>
      </c>
      <c r="G51" s="134">
        <v>0</v>
      </c>
      <c r="H51" s="420" t="s">
        <v>739</v>
      </c>
    </row>
    <row r="52" spans="1:8" s="62" customFormat="1" ht="34.5" customHeight="1" x14ac:dyDescent="0.2">
      <c r="A52" s="418" t="s">
        <v>444</v>
      </c>
      <c r="B52" s="419">
        <v>3452</v>
      </c>
      <c r="C52" s="134">
        <f t="shared" si="8"/>
        <v>355150</v>
      </c>
      <c r="D52" s="152">
        <v>58000</v>
      </c>
      <c r="E52" s="134">
        <v>55572</v>
      </c>
      <c r="F52" s="134">
        <v>45000</v>
      </c>
      <c r="G52" s="134">
        <v>196578</v>
      </c>
      <c r="H52" s="420" t="s">
        <v>740</v>
      </c>
    </row>
    <row r="53" spans="1:8" s="62" customFormat="1" ht="34.5" customHeight="1" x14ac:dyDescent="0.2">
      <c r="A53" s="418" t="s">
        <v>446</v>
      </c>
      <c r="B53" s="419">
        <v>3487</v>
      </c>
      <c r="C53" s="134">
        <f t="shared" si="8"/>
        <v>6500</v>
      </c>
      <c r="D53" s="152">
        <v>5550</v>
      </c>
      <c r="E53" s="134">
        <v>950</v>
      </c>
      <c r="F53" s="134">
        <v>0</v>
      </c>
      <c r="G53" s="134">
        <v>0</v>
      </c>
      <c r="H53" s="420" t="s">
        <v>741</v>
      </c>
    </row>
    <row r="54" spans="1:8" s="62" customFormat="1" ht="45" customHeight="1" x14ac:dyDescent="0.2">
      <c r="A54" s="418" t="s">
        <v>255</v>
      </c>
      <c r="B54" s="419">
        <v>3334</v>
      </c>
      <c r="C54" s="134">
        <f t="shared" si="8"/>
        <v>2270</v>
      </c>
      <c r="D54" s="152">
        <v>2270</v>
      </c>
      <c r="E54" s="134">
        <v>0</v>
      </c>
      <c r="F54" s="134">
        <v>0</v>
      </c>
      <c r="G54" s="134">
        <v>0</v>
      </c>
      <c r="H54" s="420" t="s">
        <v>742</v>
      </c>
    </row>
    <row r="55" spans="1:8" s="62" customFormat="1" ht="34.5" customHeight="1" x14ac:dyDescent="0.2">
      <c r="A55" s="418" t="s">
        <v>445</v>
      </c>
      <c r="B55" s="419">
        <v>3499</v>
      </c>
      <c r="C55" s="134">
        <f t="shared" si="8"/>
        <v>8466</v>
      </c>
      <c r="D55" s="152">
        <v>2000</v>
      </c>
      <c r="E55" s="134">
        <v>1800</v>
      </c>
      <c r="F55" s="134">
        <v>1800</v>
      </c>
      <c r="G55" s="134">
        <v>2866</v>
      </c>
      <c r="H55" s="420" t="s">
        <v>743</v>
      </c>
    </row>
    <row r="56" spans="1:8" s="62" customFormat="1" ht="45" customHeight="1" x14ac:dyDescent="0.2">
      <c r="A56" s="418" t="s">
        <v>297</v>
      </c>
      <c r="B56" s="419">
        <v>3427</v>
      </c>
      <c r="C56" s="134">
        <f t="shared" si="8"/>
        <v>1825</v>
      </c>
      <c r="D56" s="152">
        <v>1825</v>
      </c>
      <c r="E56" s="134">
        <v>0</v>
      </c>
      <c r="F56" s="134">
        <v>0</v>
      </c>
      <c r="G56" s="134">
        <v>0</v>
      </c>
      <c r="H56" s="420" t="s">
        <v>744</v>
      </c>
    </row>
    <row r="57" spans="1:8" s="62" customFormat="1" ht="57" customHeight="1" x14ac:dyDescent="0.2">
      <c r="A57" s="625" t="s">
        <v>745</v>
      </c>
      <c r="B57" s="419"/>
      <c r="C57" s="134">
        <f t="shared" si="8"/>
        <v>57750</v>
      </c>
      <c r="D57" s="152">
        <v>31000</v>
      </c>
      <c r="E57" s="134">
        <v>14000</v>
      </c>
      <c r="F57" s="134">
        <v>10000</v>
      </c>
      <c r="G57" s="134">
        <v>2750</v>
      </c>
      <c r="H57" s="420" t="s">
        <v>746</v>
      </c>
    </row>
    <row r="58" spans="1:8" s="62" customFormat="1" ht="120" customHeight="1" thickBot="1" x14ac:dyDescent="0.25">
      <c r="A58" s="626"/>
      <c r="B58" s="577"/>
      <c r="C58" s="578">
        <f t="shared" si="8"/>
        <v>38300</v>
      </c>
      <c r="D58" s="579">
        <v>19000</v>
      </c>
      <c r="E58" s="580">
        <v>9000</v>
      </c>
      <c r="F58" s="580">
        <v>7500</v>
      </c>
      <c r="G58" s="580">
        <v>2800</v>
      </c>
      <c r="H58" s="581" t="s">
        <v>747</v>
      </c>
    </row>
    <row r="59" spans="1:8" s="62" customFormat="1" ht="16.5" customHeight="1" thickBot="1" x14ac:dyDescent="0.25">
      <c r="A59" s="66" t="s">
        <v>132</v>
      </c>
      <c r="B59" s="136">
        <v>12</v>
      </c>
      <c r="C59" s="64">
        <f>SUM(C50:C58)</f>
        <v>470618</v>
      </c>
      <c r="D59" s="64">
        <f t="shared" ref="D59:G59" si="9">SUM(D50:D58)</f>
        <v>119978</v>
      </c>
      <c r="E59" s="64">
        <f t="shared" si="9"/>
        <v>81346</v>
      </c>
      <c r="F59" s="64">
        <f t="shared" si="9"/>
        <v>64300</v>
      </c>
      <c r="G59" s="64">
        <f t="shared" si="9"/>
        <v>204994</v>
      </c>
      <c r="H59" s="65"/>
    </row>
    <row r="60" spans="1:8" s="424" customFormat="1" ht="9" customHeight="1" thickBot="1" x14ac:dyDescent="0.25">
      <c r="A60" s="426"/>
      <c r="B60" s="427"/>
      <c r="C60" s="428"/>
      <c r="D60" s="427"/>
      <c r="E60" s="427"/>
      <c r="F60" s="427"/>
      <c r="G60" s="427"/>
      <c r="H60" s="429"/>
    </row>
    <row r="61" spans="1:8" s="62" customFormat="1" ht="18" customHeight="1" thickBot="1" x14ac:dyDescent="0.25">
      <c r="A61" s="69" t="s">
        <v>133</v>
      </c>
      <c r="B61" s="430"/>
      <c r="C61" s="64">
        <f>C59+C48+C44+C41+C29+C24+C20+C15+C11+C8</f>
        <v>1567963.4899999998</v>
      </c>
      <c r="D61" s="64">
        <f>D59+D48+D44+D41+D29+D24+D20+D15+D11+D8</f>
        <v>968475.49</v>
      </c>
      <c r="E61" s="64">
        <f>E59+E48+E44+E41+E29+E24+E20+E15+E11+E8</f>
        <v>311125</v>
      </c>
      <c r="F61" s="64">
        <f>F59+F48+F44+F41+F29+F24+F20+F15+F11+F8</f>
        <v>67604</v>
      </c>
      <c r="G61" s="64">
        <f>G59+G48+G44+G41+G29+G24+G20+G15+G11+G8</f>
        <v>220759</v>
      </c>
      <c r="H61" s="70"/>
    </row>
    <row r="66" spans="1:2" ht="14.25" x14ac:dyDescent="0.2">
      <c r="A66" s="431"/>
      <c r="B66" s="431"/>
    </row>
  </sheetData>
  <mergeCells count="16">
    <mergeCell ref="A57:A58"/>
    <mergeCell ref="A42:H42"/>
    <mergeCell ref="A45:H45"/>
    <mergeCell ref="A49:H49"/>
    <mergeCell ref="A9:H9"/>
    <mergeCell ref="A12:H12"/>
    <mergeCell ref="A16:H16"/>
    <mergeCell ref="A21:H21"/>
    <mergeCell ref="A25:H25"/>
    <mergeCell ref="A30:H30"/>
    <mergeCell ref="A6:H6"/>
    <mergeCell ref="A2:H2"/>
    <mergeCell ref="A4:A5"/>
    <mergeCell ref="C4:C5"/>
    <mergeCell ref="D4:G4"/>
    <mergeCell ref="H4:H5"/>
  </mergeCells>
  <pageMargins left="0.39370078740157483" right="0.39370078740157483" top="0.59055118110236227" bottom="0.39370078740157483" header="0.31496062992125984" footer="0.11811023622047245"/>
  <pageSetup paperSize="9" firstPageNumber="7" fitToHeight="0" orientation="landscape" useFirstPageNumber="1" r:id="rId1"/>
  <headerFooter>
    <oddHeader>&amp;L&amp;"Tahoma,Kurzíva"&amp;9Střednědobý výhled rozpočtu kraje na léta 2023 - 2025&amp;R&amp;"Tahoma,Kurzíva"&amp;9Přehled závazků kraje u akcí spolufinancovaných z evropských finančních zdrojů</oddHeader>
    <oddFooter>&amp;C&amp;"Tahoma,Obyčejné"&amp;P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EC1DE-27B6-4699-BD50-D3336328A126}">
  <sheetPr>
    <pageSetUpPr fitToPage="1"/>
  </sheetPr>
  <dimension ref="A1:H74"/>
  <sheetViews>
    <sheetView zoomScaleNormal="100" zoomScaleSheetLayoutView="100" workbookViewId="0">
      <pane ySplit="5" topLeftCell="A6" activePane="bottomLeft" state="frozen"/>
      <selection activeCell="E24" sqref="E24"/>
      <selection pane="bottomLeft" activeCell="K4" sqref="K4"/>
    </sheetView>
  </sheetViews>
  <sheetFormatPr defaultRowHeight="11.25" x14ac:dyDescent="0.2"/>
  <cols>
    <col min="1" max="1" width="42.7109375" style="217" customWidth="1"/>
    <col min="2" max="2" width="6.28515625" style="216" hidden="1" customWidth="1"/>
    <col min="3" max="7" width="10.7109375" style="217" customWidth="1"/>
    <col min="8" max="8" width="44.7109375" style="218" customWidth="1"/>
    <col min="9" max="16384" width="9.140625" style="217"/>
  </cols>
  <sheetData>
    <row r="1" spans="1:8" s="332" customFormat="1" ht="15" customHeight="1" x14ac:dyDescent="0.2">
      <c r="A1" s="21" t="s">
        <v>61</v>
      </c>
      <c r="B1" s="331"/>
      <c r="H1" s="333"/>
    </row>
    <row r="2" spans="1:8" s="332" customFormat="1" ht="30" customHeight="1" x14ac:dyDescent="0.2">
      <c r="A2" s="630" t="s">
        <v>238</v>
      </c>
      <c r="B2" s="630"/>
      <c r="C2" s="630"/>
      <c r="D2" s="630"/>
      <c r="E2" s="630"/>
      <c r="F2" s="630"/>
      <c r="G2" s="630"/>
      <c r="H2" s="630"/>
    </row>
    <row r="3" spans="1:8" s="332" customFormat="1" ht="13.5" customHeight="1" thickBot="1" x14ac:dyDescent="0.25">
      <c r="B3" s="331"/>
      <c r="H3" s="366" t="s">
        <v>100</v>
      </c>
    </row>
    <row r="4" spans="1:8" s="332" customFormat="1" ht="21" customHeight="1" x14ac:dyDescent="0.2">
      <c r="A4" s="615" t="s">
        <v>141</v>
      </c>
      <c r="B4" s="631" t="s">
        <v>142</v>
      </c>
      <c r="C4" s="617" t="s">
        <v>143</v>
      </c>
      <c r="D4" s="619" t="s">
        <v>184</v>
      </c>
      <c r="E4" s="633"/>
      <c r="F4" s="634"/>
      <c r="G4" s="634"/>
      <c r="H4" s="635" t="s">
        <v>144</v>
      </c>
    </row>
    <row r="5" spans="1:8" s="332" customFormat="1" ht="21" customHeight="1" thickBot="1" x14ac:dyDescent="0.25">
      <c r="A5" s="616"/>
      <c r="B5" s="632"/>
      <c r="C5" s="618"/>
      <c r="D5" s="58" t="s">
        <v>289</v>
      </c>
      <c r="E5" s="58" t="s">
        <v>391</v>
      </c>
      <c r="F5" s="58" t="s">
        <v>402</v>
      </c>
      <c r="G5" s="58" t="s">
        <v>448</v>
      </c>
      <c r="H5" s="636"/>
    </row>
    <row r="6" spans="1:8" s="221" customFormat="1" ht="18" customHeight="1" x14ac:dyDescent="0.2">
      <c r="A6" s="627" t="s">
        <v>152</v>
      </c>
      <c r="B6" s="628"/>
      <c r="C6" s="628"/>
      <c r="D6" s="628"/>
      <c r="E6" s="628"/>
      <c r="F6" s="628"/>
      <c r="G6" s="628"/>
      <c r="H6" s="629"/>
    </row>
    <row r="7" spans="1:8" s="221" customFormat="1" ht="35.25" customHeight="1" thickBot="1" x14ac:dyDescent="0.25">
      <c r="A7" s="583" t="s">
        <v>928</v>
      </c>
      <c r="B7" s="554">
        <v>5953</v>
      </c>
      <c r="C7" s="551">
        <v>15200</v>
      </c>
      <c r="D7" s="555">
        <v>15200</v>
      </c>
      <c r="E7" s="555">
        <v>0</v>
      </c>
      <c r="F7" s="555">
        <v>0</v>
      </c>
      <c r="G7" s="555">
        <v>0</v>
      </c>
      <c r="H7" s="556" t="s">
        <v>929</v>
      </c>
    </row>
    <row r="8" spans="1:8" s="221" customFormat="1" ht="24" customHeight="1" thickBot="1" x14ac:dyDescent="0.25">
      <c r="A8" s="222" t="s">
        <v>153</v>
      </c>
      <c r="B8" s="223"/>
      <c r="C8" s="224">
        <f>SUM(C7:C7)</f>
        <v>15200</v>
      </c>
      <c r="D8" s="224">
        <f>SUM(D7:D7)</f>
        <v>15200</v>
      </c>
      <c r="E8" s="224">
        <f>SUM(E7:E7)</f>
        <v>0</v>
      </c>
      <c r="F8" s="224">
        <f>SUM(F7:F7)</f>
        <v>0</v>
      </c>
      <c r="G8" s="224">
        <f>SUM(G7:G7)</f>
        <v>0</v>
      </c>
      <c r="H8" s="225"/>
    </row>
    <row r="9" spans="1:8" s="221" customFormat="1" ht="18" customHeight="1" x14ac:dyDescent="0.2">
      <c r="A9" s="627" t="s">
        <v>103</v>
      </c>
      <c r="B9" s="628"/>
      <c r="C9" s="628"/>
      <c r="D9" s="628"/>
      <c r="E9" s="628"/>
      <c r="F9" s="628"/>
      <c r="G9" s="628"/>
      <c r="H9" s="629"/>
    </row>
    <row r="10" spans="1:8" s="221" customFormat="1" ht="55.5" customHeight="1" x14ac:dyDescent="0.2">
      <c r="A10" s="549" t="s">
        <v>145</v>
      </c>
      <c r="B10" s="550">
        <v>5057</v>
      </c>
      <c r="C10" s="551">
        <v>861</v>
      </c>
      <c r="D10" s="552">
        <v>861</v>
      </c>
      <c r="E10" s="552">
        <v>0</v>
      </c>
      <c r="F10" s="552">
        <v>0</v>
      </c>
      <c r="G10" s="552">
        <v>0</v>
      </c>
      <c r="H10" s="553" t="s">
        <v>187</v>
      </c>
    </row>
    <row r="11" spans="1:8" s="221" customFormat="1" ht="35.25" customHeight="1" thickBot="1" x14ac:dyDescent="0.25">
      <c r="A11" s="583" t="s">
        <v>928</v>
      </c>
      <c r="B11" s="554">
        <v>5953</v>
      </c>
      <c r="C11" s="551">
        <v>40000</v>
      </c>
      <c r="D11" s="555">
        <v>20000</v>
      </c>
      <c r="E11" s="555">
        <v>10000</v>
      </c>
      <c r="F11" s="555">
        <v>10000</v>
      </c>
      <c r="G11" s="555">
        <v>0</v>
      </c>
      <c r="H11" s="556" t="s">
        <v>929</v>
      </c>
    </row>
    <row r="12" spans="1:8" s="221" customFormat="1" ht="15.75" customHeight="1" thickBot="1" x14ac:dyDescent="0.25">
      <c r="A12" s="226" t="s">
        <v>105</v>
      </c>
      <c r="B12" s="223"/>
      <c r="C12" s="224">
        <f>SUM(C10:C11)</f>
        <v>40861</v>
      </c>
      <c r="D12" s="224">
        <f t="shared" ref="D12:G12" si="0">SUM(D10:D11)</f>
        <v>20861</v>
      </c>
      <c r="E12" s="224">
        <f t="shared" si="0"/>
        <v>10000</v>
      </c>
      <c r="F12" s="224">
        <f t="shared" si="0"/>
        <v>10000</v>
      </c>
      <c r="G12" s="224">
        <f t="shared" si="0"/>
        <v>0</v>
      </c>
      <c r="H12" s="225"/>
    </row>
    <row r="13" spans="1:8" ht="18" customHeight="1" x14ac:dyDescent="0.2">
      <c r="A13" s="638" t="s">
        <v>518</v>
      </c>
      <c r="B13" s="639"/>
      <c r="C13" s="639"/>
      <c r="D13" s="639"/>
      <c r="E13" s="639"/>
      <c r="F13" s="639"/>
      <c r="G13" s="639"/>
      <c r="H13" s="640"/>
    </row>
    <row r="14" spans="1:8" ht="42" x14ac:dyDescent="0.2">
      <c r="A14" s="557" t="s">
        <v>930</v>
      </c>
      <c r="B14" s="356">
        <v>4123</v>
      </c>
      <c r="C14" s="558">
        <v>1520</v>
      </c>
      <c r="D14" s="559">
        <v>750</v>
      </c>
      <c r="E14" s="559">
        <v>440</v>
      </c>
      <c r="F14" s="559">
        <v>330</v>
      </c>
      <c r="G14" s="559">
        <v>0</v>
      </c>
      <c r="H14" s="556" t="s">
        <v>929</v>
      </c>
    </row>
    <row r="15" spans="1:8" ht="34.5" customHeight="1" x14ac:dyDescent="0.2">
      <c r="A15" s="557" t="s">
        <v>759</v>
      </c>
      <c r="B15" s="356">
        <v>4190</v>
      </c>
      <c r="C15" s="558">
        <v>52000</v>
      </c>
      <c r="D15" s="559">
        <v>52000</v>
      </c>
      <c r="E15" s="559">
        <v>0</v>
      </c>
      <c r="F15" s="559">
        <v>0</v>
      </c>
      <c r="G15" s="559">
        <v>0</v>
      </c>
      <c r="H15" s="556" t="s">
        <v>929</v>
      </c>
    </row>
    <row r="16" spans="1:8" ht="24" customHeight="1" x14ac:dyDescent="0.2">
      <c r="A16" s="557" t="s">
        <v>758</v>
      </c>
      <c r="B16" s="356">
        <v>4079</v>
      </c>
      <c r="C16" s="558">
        <v>90000</v>
      </c>
      <c r="D16" s="559">
        <v>75000</v>
      </c>
      <c r="E16" s="559">
        <v>15000</v>
      </c>
      <c r="F16" s="559">
        <v>0</v>
      </c>
      <c r="G16" s="559">
        <v>0</v>
      </c>
      <c r="H16" s="556" t="s">
        <v>931</v>
      </c>
    </row>
    <row r="17" spans="1:8" ht="24" customHeight="1" x14ac:dyDescent="0.2">
      <c r="A17" s="557" t="s">
        <v>615</v>
      </c>
      <c r="B17" s="356">
        <v>4081</v>
      </c>
      <c r="C17" s="558">
        <v>308171</v>
      </c>
      <c r="D17" s="559">
        <v>308171</v>
      </c>
      <c r="E17" s="559">
        <v>0</v>
      </c>
      <c r="F17" s="559">
        <v>0</v>
      </c>
      <c r="G17" s="559">
        <v>0</v>
      </c>
      <c r="H17" s="556" t="s">
        <v>932</v>
      </c>
    </row>
    <row r="18" spans="1:8" ht="24" customHeight="1" x14ac:dyDescent="0.2">
      <c r="A18" s="557" t="s">
        <v>616</v>
      </c>
      <c r="B18" s="356">
        <v>5954</v>
      </c>
      <c r="C18" s="558">
        <v>181702</v>
      </c>
      <c r="D18" s="559">
        <v>29000</v>
      </c>
      <c r="E18" s="559">
        <v>2702</v>
      </c>
      <c r="F18" s="559">
        <v>150000</v>
      </c>
      <c r="G18" s="559">
        <v>0</v>
      </c>
      <c r="H18" s="556" t="s">
        <v>933</v>
      </c>
    </row>
    <row r="19" spans="1:8" ht="24" customHeight="1" x14ac:dyDescent="0.2">
      <c r="A19" s="557" t="s">
        <v>617</v>
      </c>
      <c r="B19" s="560"/>
      <c r="C19" s="558">
        <v>255310</v>
      </c>
      <c r="D19" s="559">
        <v>0</v>
      </c>
      <c r="E19" s="559">
        <v>100000</v>
      </c>
      <c r="F19" s="559">
        <v>155310</v>
      </c>
      <c r="G19" s="559">
        <v>0</v>
      </c>
      <c r="H19" s="556" t="s">
        <v>931</v>
      </c>
    </row>
    <row r="20" spans="1:8" ht="24.75" customHeight="1" thickBot="1" x14ac:dyDescent="0.25">
      <c r="A20" s="561" t="s">
        <v>960</v>
      </c>
      <c r="B20" s="562"/>
      <c r="C20" s="558">
        <v>83000</v>
      </c>
      <c r="D20" s="552">
        <v>0</v>
      </c>
      <c r="E20" s="552">
        <v>0</v>
      </c>
      <c r="F20" s="552">
        <v>0</v>
      </c>
      <c r="G20" s="552">
        <v>83000</v>
      </c>
      <c r="H20" s="563" t="s">
        <v>934</v>
      </c>
    </row>
    <row r="21" spans="1:8" s="219" customFormat="1" ht="15.75" customHeight="1" thickBot="1" x14ac:dyDescent="0.25">
      <c r="A21" s="222" t="s">
        <v>629</v>
      </c>
      <c r="B21" s="223"/>
      <c r="C21" s="224">
        <f>SUM(C14:C20)</f>
        <v>971703</v>
      </c>
      <c r="D21" s="224">
        <f t="shared" ref="D21:G21" si="1">SUM(D14:D20)</f>
        <v>464921</v>
      </c>
      <c r="E21" s="224">
        <f t="shared" si="1"/>
        <v>118142</v>
      </c>
      <c r="F21" s="224">
        <f t="shared" si="1"/>
        <v>305640</v>
      </c>
      <c r="G21" s="224">
        <f t="shared" si="1"/>
        <v>83000</v>
      </c>
      <c r="H21" s="225"/>
    </row>
    <row r="22" spans="1:8" s="219" customFormat="1" ht="15.75" customHeight="1" x14ac:dyDescent="0.2">
      <c r="A22" s="627" t="s">
        <v>577</v>
      </c>
      <c r="B22" s="628"/>
      <c r="C22" s="628"/>
      <c r="D22" s="628"/>
      <c r="E22" s="628"/>
      <c r="F22" s="628"/>
      <c r="G22" s="628"/>
      <c r="H22" s="629"/>
    </row>
    <row r="23" spans="1:8" s="219" customFormat="1" ht="34.5" customHeight="1" x14ac:dyDescent="0.2">
      <c r="A23" s="557" t="s">
        <v>935</v>
      </c>
      <c r="B23" s="564">
        <v>4050</v>
      </c>
      <c r="C23" s="558">
        <v>483</v>
      </c>
      <c r="D23" s="565">
        <v>161</v>
      </c>
      <c r="E23" s="565">
        <v>161</v>
      </c>
      <c r="F23" s="565">
        <v>161</v>
      </c>
      <c r="G23" s="565">
        <v>0</v>
      </c>
      <c r="H23" s="556" t="s">
        <v>929</v>
      </c>
    </row>
    <row r="24" spans="1:8" s="219" customFormat="1" ht="27" customHeight="1" thickBot="1" x14ac:dyDescent="0.25">
      <c r="A24" s="557" t="s">
        <v>936</v>
      </c>
      <c r="B24" s="564">
        <v>5878</v>
      </c>
      <c r="C24" s="558">
        <v>36597</v>
      </c>
      <c r="D24" s="565">
        <v>29579</v>
      </c>
      <c r="E24" s="565">
        <v>3509</v>
      </c>
      <c r="F24" s="565">
        <v>3509</v>
      </c>
      <c r="G24" s="565">
        <v>0</v>
      </c>
      <c r="H24" s="556" t="s">
        <v>937</v>
      </c>
    </row>
    <row r="25" spans="1:8" s="219" customFormat="1" ht="15.75" customHeight="1" thickBot="1" x14ac:dyDescent="0.25">
      <c r="A25" s="226" t="s">
        <v>614</v>
      </c>
      <c r="B25" s="223"/>
      <c r="C25" s="224">
        <f>SUM(C23:C24)</f>
        <v>37080</v>
      </c>
      <c r="D25" s="224">
        <f t="shared" ref="D25:G25" si="2">SUM(D23:D24)</f>
        <v>29740</v>
      </c>
      <c r="E25" s="224">
        <f t="shared" si="2"/>
        <v>3670</v>
      </c>
      <c r="F25" s="224">
        <f t="shared" si="2"/>
        <v>3670</v>
      </c>
      <c r="G25" s="224">
        <f t="shared" si="2"/>
        <v>0</v>
      </c>
      <c r="H25" s="227"/>
    </row>
    <row r="26" spans="1:8" ht="18" customHeight="1" x14ac:dyDescent="0.2">
      <c r="A26" s="627" t="s">
        <v>106</v>
      </c>
      <c r="B26" s="628"/>
      <c r="C26" s="628"/>
      <c r="D26" s="628"/>
      <c r="E26" s="628"/>
      <c r="F26" s="628"/>
      <c r="G26" s="628"/>
      <c r="H26" s="629"/>
    </row>
    <row r="27" spans="1:8" ht="24" customHeight="1" x14ac:dyDescent="0.2">
      <c r="A27" s="557" t="s">
        <v>619</v>
      </c>
      <c r="B27" s="356">
        <v>5955</v>
      </c>
      <c r="C27" s="558">
        <v>92000</v>
      </c>
      <c r="D27" s="565">
        <v>55000</v>
      </c>
      <c r="E27" s="565">
        <v>37000</v>
      </c>
      <c r="F27" s="565">
        <v>0</v>
      </c>
      <c r="G27" s="565">
        <v>0</v>
      </c>
      <c r="H27" s="556" t="s">
        <v>933</v>
      </c>
    </row>
    <row r="28" spans="1:8" ht="24" customHeight="1" x14ac:dyDescent="0.2">
      <c r="A28" s="557" t="s">
        <v>618</v>
      </c>
      <c r="B28" s="356">
        <v>5748</v>
      </c>
      <c r="C28" s="558">
        <v>10000</v>
      </c>
      <c r="D28" s="565">
        <v>10000</v>
      </c>
      <c r="E28" s="565">
        <v>0</v>
      </c>
      <c r="F28" s="565">
        <v>0</v>
      </c>
      <c r="G28" s="565">
        <v>0</v>
      </c>
      <c r="H28" s="556" t="s">
        <v>938</v>
      </c>
    </row>
    <row r="29" spans="1:8" ht="24" customHeight="1" x14ac:dyDescent="0.2">
      <c r="A29" s="557" t="s">
        <v>257</v>
      </c>
      <c r="B29" s="356">
        <v>5848</v>
      </c>
      <c r="C29" s="558">
        <v>95000</v>
      </c>
      <c r="D29" s="566">
        <v>30000</v>
      </c>
      <c r="E29" s="566">
        <v>65000</v>
      </c>
      <c r="F29" s="567">
        <v>0</v>
      </c>
      <c r="G29" s="567">
        <v>0</v>
      </c>
      <c r="H29" s="556" t="s">
        <v>938</v>
      </c>
    </row>
    <row r="30" spans="1:8" ht="24" customHeight="1" x14ac:dyDescent="0.2">
      <c r="A30" s="557" t="s">
        <v>939</v>
      </c>
      <c r="B30" s="356">
        <v>4116</v>
      </c>
      <c r="C30" s="558">
        <v>20000</v>
      </c>
      <c r="D30" s="566">
        <v>10000</v>
      </c>
      <c r="E30" s="566">
        <v>10000</v>
      </c>
      <c r="F30" s="567">
        <v>0</v>
      </c>
      <c r="G30" s="567">
        <v>0</v>
      </c>
      <c r="H30" s="556" t="s">
        <v>940</v>
      </c>
    </row>
    <row r="31" spans="1:8" ht="55.5" customHeight="1" x14ac:dyDescent="0.2">
      <c r="A31" s="557" t="s">
        <v>964</v>
      </c>
      <c r="B31" s="356">
        <v>4724</v>
      </c>
      <c r="C31" s="558">
        <v>35000</v>
      </c>
      <c r="D31" s="566">
        <v>0</v>
      </c>
      <c r="E31" s="566">
        <v>0</v>
      </c>
      <c r="F31" s="567">
        <v>35000</v>
      </c>
      <c r="G31" s="567">
        <v>0</v>
      </c>
      <c r="H31" s="556" t="s">
        <v>965</v>
      </c>
    </row>
    <row r="32" spans="1:8" ht="35.25" customHeight="1" thickBot="1" x14ac:dyDescent="0.25">
      <c r="A32" s="557" t="s">
        <v>941</v>
      </c>
      <c r="B32" s="356">
        <v>5254</v>
      </c>
      <c r="C32" s="558">
        <v>2485</v>
      </c>
      <c r="D32" s="565">
        <v>1309</v>
      </c>
      <c r="E32" s="565">
        <v>588</v>
      </c>
      <c r="F32" s="565">
        <v>588</v>
      </c>
      <c r="G32" s="565">
        <v>0</v>
      </c>
      <c r="H32" s="556" t="s">
        <v>942</v>
      </c>
    </row>
    <row r="33" spans="1:8" s="221" customFormat="1" ht="15.75" customHeight="1" thickBot="1" x14ac:dyDescent="0.25">
      <c r="A33" s="226" t="s">
        <v>111</v>
      </c>
      <c r="B33" s="223"/>
      <c r="C33" s="224">
        <f>SUM(C27:C32)</f>
        <v>254485</v>
      </c>
      <c r="D33" s="224">
        <f>SUM(D27:D32)</f>
        <v>106309</v>
      </c>
      <c r="E33" s="224">
        <f>SUM(E27:E32)</f>
        <v>112588</v>
      </c>
      <c r="F33" s="224">
        <f>SUM(F27:F32)</f>
        <v>35588</v>
      </c>
      <c r="G33" s="224">
        <f>SUM(G27:G32)</f>
        <v>0</v>
      </c>
      <c r="H33" s="227"/>
    </row>
    <row r="34" spans="1:8" s="221" customFormat="1" ht="18" customHeight="1" x14ac:dyDescent="0.2">
      <c r="A34" s="627" t="s">
        <v>117</v>
      </c>
      <c r="B34" s="628"/>
      <c r="C34" s="628"/>
      <c r="D34" s="628"/>
      <c r="E34" s="628"/>
      <c r="F34" s="628"/>
      <c r="G34" s="628"/>
      <c r="H34" s="629"/>
    </row>
    <row r="35" spans="1:8" s="221" customFormat="1" ht="34.5" customHeight="1" x14ac:dyDescent="0.2">
      <c r="A35" s="557" t="s">
        <v>943</v>
      </c>
      <c r="B35" s="568">
        <v>4143</v>
      </c>
      <c r="C35" s="558">
        <v>25400</v>
      </c>
      <c r="D35" s="566">
        <v>25400</v>
      </c>
      <c r="E35" s="566">
        <v>0</v>
      </c>
      <c r="F35" s="567">
        <v>0</v>
      </c>
      <c r="G35" s="569">
        <v>0</v>
      </c>
      <c r="H35" s="556" t="s">
        <v>929</v>
      </c>
    </row>
    <row r="36" spans="1:8" s="221" customFormat="1" ht="34.5" customHeight="1" x14ac:dyDescent="0.2">
      <c r="A36" s="557" t="s">
        <v>711</v>
      </c>
      <c r="B36" s="356">
        <v>4156</v>
      </c>
      <c r="C36" s="558">
        <v>1500</v>
      </c>
      <c r="D36" s="566">
        <v>1500</v>
      </c>
      <c r="E36" s="566">
        <v>0</v>
      </c>
      <c r="F36" s="567">
        <v>0</v>
      </c>
      <c r="G36" s="569">
        <v>0</v>
      </c>
      <c r="H36" s="556" t="s">
        <v>929</v>
      </c>
    </row>
    <row r="37" spans="1:8" s="221" customFormat="1" ht="34.5" customHeight="1" x14ac:dyDescent="0.2">
      <c r="A37" s="557" t="s">
        <v>961</v>
      </c>
      <c r="B37" s="568">
        <v>4157</v>
      </c>
      <c r="C37" s="558">
        <v>50600</v>
      </c>
      <c r="D37" s="565">
        <v>0</v>
      </c>
      <c r="E37" s="565">
        <v>25300</v>
      </c>
      <c r="F37" s="565">
        <v>25300</v>
      </c>
      <c r="G37" s="565">
        <v>0</v>
      </c>
      <c r="H37" s="556" t="s">
        <v>929</v>
      </c>
    </row>
    <row r="38" spans="1:8" s="221" customFormat="1" ht="34.5" customHeight="1" x14ac:dyDescent="0.2">
      <c r="A38" s="557" t="s">
        <v>962</v>
      </c>
      <c r="B38" s="568">
        <v>4158</v>
      </c>
      <c r="C38" s="558">
        <v>57500</v>
      </c>
      <c r="D38" s="565">
        <v>28750</v>
      </c>
      <c r="E38" s="565">
        <v>28750</v>
      </c>
      <c r="F38" s="565">
        <v>0</v>
      </c>
      <c r="G38" s="565">
        <v>0</v>
      </c>
      <c r="H38" s="556" t="s">
        <v>929</v>
      </c>
    </row>
    <row r="39" spans="1:8" s="221" customFormat="1" ht="24" customHeight="1" x14ac:dyDescent="0.2">
      <c r="A39" s="557" t="s">
        <v>762</v>
      </c>
      <c r="B39" s="568">
        <v>5758</v>
      </c>
      <c r="C39" s="558">
        <v>70661</v>
      </c>
      <c r="D39" s="566">
        <v>66661</v>
      </c>
      <c r="E39" s="566">
        <v>4000</v>
      </c>
      <c r="F39" s="567">
        <v>0</v>
      </c>
      <c r="G39" s="569">
        <v>0</v>
      </c>
      <c r="H39" s="556" t="s">
        <v>944</v>
      </c>
    </row>
    <row r="40" spans="1:8" s="221" customFormat="1" ht="24.75" customHeight="1" thickBot="1" x14ac:dyDescent="0.25">
      <c r="A40" s="557" t="s">
        <v>148</v>
      </c>
      <c r="B40" s="568">
        <v>5737</v>
      </c>
      <c r="C40" s="558">
        <v>112039</v>
      </c>
      <c r="D40" s="566">
        <v>112039</v>
      </c>
      <c r="E40" s="566">
        <v>0</v>
      </c>
      <c r="F40" s="567">
        <v>0</v>
      </c>
      <c r="G40" s="569">
        <v>0</v>
      </c>
      <c r="H40" s="556" t="s">
        <v>945</v>
      </c>
    </row>
    <row r="41" spans="1:8" s="221" customFormat="1" ht="15.75" customHeight="1" thickBot="1" x14ac:dyDescent="0.25">
      <c r="A41" s="226" t="s">
        <v>123</v>
      </c>
      <c r="B41" s="223"/>
      <c r="C41" s="224">
        <f>SUM(C35:C40)</f>
        <v>317700</v>
      </c>
      <c r="D41" s="224">
        <f t="shared" ref="D41:G41" si="3">SUM(D35:D40)</f>
        <v>234350</v>
      </c>
      <c r="E41" s="224">
        <f t="shared" si="3"/>
        <v>58050</v>
      </c>
      <c r="F41" s="224">
        <f t="shared" si="3"/>
        <v>25300</v>
      </c>
      <c r="G41" s="224">
        <f t="shared" si="3"/>
        <v>0</v>
      </c>
      <c r="H41" s="227"/>
    </row>
    <row r="42" spans="1:8" s="221" customFormat="1" ht="18" customHeight="1" x14ac:dyDescent="0.2">
      <c r="A42" s="627" t="s">
        <v>124</v>
      </c>
      <c r="B42" s="628"/>
      <c r="C42" s="628"/>
      <c r="D42" s="628"/>
      <c r="E42" s="628"/>
      <c r="F42" s="628"/>
      <c r="G42" s="628"/>
      <c r="H42" s="629"/>
    </row>
    <row r="43" spans="1:8" s="221" customFormat="1" ht="24" customHeight="1" x14ac:dyDescent="0.2">
      <c r="A43" s="557" t="s">
        <v>627</v>
      </c>
      <c r="B43" s="356">
        <v>5879</v>
      </c>
      <c r="C43" s="558">
        <v>30000</v>
      </c>
      <c r="D43" s="570">
        <v>30000</v>
      </c>
      <c r="E43" s="570">
        <v>0</v>
      </c>
      <c r="F43" s="570">
        <v>0</v>
      </c>
      <c r="G43" s="570">
        <v>0</v>
      </c>
      <c r="H43" s="556" t="s">
        <v>937</v>
      </c>
    </row>
    <row r="44" spans="1:8" s="221" customFormat="1" ht="34.5" customHeight="1" x14ac:dyDescent="0.2">
      <c r="A44" s="557" t="s">
        <v>260</v>
      </c>
      <c r="B44" s="356">
        <v>5867</v>
      </c>
      <c r="C44" s="558">
        <v>65000</v>
      </c>
      <c r="D44" s="570">
        <v>65000</v>
      </c>
      <c r="E44" s="570">
        <v>0</v>
      </c>
      <c r="F44" s="570">
        <v>0</v>
      </c>
      <c r="G44" s="570">
        <v>0</v>
      </c>
      <c r="H44" s="556" t="s">
        <v>946</v>
      </c>
    </row>
    <row r="45" spans="1:8" s="221" customFormat="1" ht="34.5" customHeight="1" x14ac:dyDescent="0.2">
      <c r="A45" s="557" t="s">
        <v>258</v>
      </c>
      <c r="B45" s="356">
        <v>5730</v>
      </c>
      <c r="C45" s="558">
        <v>52000</v>
      </c>
      <c r="D45" s="565">
        <v>52000</v>
      </c>
      <c r="E45" s="565">
        <v>0</v>
      </c>
      <c r="F45" s="565">
        <v>0</v>
      </c>
      <c r="G45" s="565">
        <v>0</v>
      </c>
      <c r="H45" s="556" t="s">
        <v>946</v>
      </c>
    </row>
    <row r="46" spans="1:8" s="221" customFormat="1" ht="45" customHeight="1" x14ac:dyDescent="0.2">
      <c r="A46" s="557" t="s">
        <v>620</v>
      </c>
      <c r="B46" s="356">
        <v>4002</v>
      </c>
      <c r="C46" s="558">
        <v>23000</v>
      </c>
      <c r="D46" s="570">
        <v>23000</v>
      </c>
      <c r="E46" s="570">
        <v>0</v>
      </c>
      <c r="F46" s="570">
        <v>0</v>
      </c>
      <c r="G46" s="570">
        <v>0</v>
      </c>
      <c r="H46" s="556" t="s">
        <v>931</v>
      </c>
    </row>
    <row r="47" spans="1:8" s="221" customFormat="1" ht="24" customHeight="1" x14ac:dyDescent="0.2">
      <c r="A47" s="557" t="s">
        <v>621</v>
      </c>
      <c r="B47" s="356">
        <v>4012</v>
      </c>
      <c r="C47" s="558">
        <v>4500</v>
      </c>
      <c r="D47" s="570">
        <v>4500</v>
      </c>
      <c r="E47" s="570">
        <v>0</v>
      </c>
      <c r="F47" s="570">
        <v>0</v>
      </c>
      <c r="G47" s="570">
        <v>0</v>
      </c>
      <c r="H47" s="556" t="s">
        <v>937</v>
      </c>
    </row>
    <row r="48" spans="1:8" s="221" customFormat="1" ht="24" customHeight="1" x14ac:dyDescent="0.2">
      <c r="A48" s="557" t="s">
        <v>625</v>
      </c>
      <c r="B48" s="356">
        <v>5456</v>
      </c>
      <c r="C48" s="558">
        <v>53610</v>
      </c>
      <c r="D48" s="565">
        <v>26000</v>
      </c>
      <c r="E48" s="565">
        <v>27610</v>
      </c>
      <c r="F48" s="565">
        <v>0</v>
      </c>
      <c r="G48" s="565">
        <v>0</v>
      </c>
      <c r="H48" s="556" t="s">
        <v>947</v>
      </c>
    </row>
    <row r="49" spans="1:8" s="221" customFormat="1" ht="24" customHeight="1" x14ac:dyDescent="0.2">
      <c r="A49" s="557" t="s">
        <v>775</v>
      </c>
      <c r="B49" s="356">
        <v>5834</v>
      </c>
      <c r="C49" s="558">
        <v>30500</v>
      </c>
      <c r="D49" s="570">
        <v>30500</v>
      </c>
      <c r="E49" s="570">
        <v>0</v>
      </c>
      <c r="F49" s="570">
        <v>0</v>
      </c>
      <c r="G49" s="570">
        <v>0</v>
      </c>
      <c r="H49" s="556" t="s">
        <v>931</v>
      </c>
    </row>
    <row r="50" spans="1:8" s="221" customFormat="1" ht="24" customHeight="1" x14ac:dyDescent="0.2">
      <c r="A50" s="557" t="s">
        <v>623</v>
      </c>
      <c r="B50" s="356">
        <v>4004</v>
      </c>
      <c r="C50" s="558">
        <v>14000</v>
      </c>
      <c r="D50" s="570">
        <v>14000</v>
      </c>
      <c r="E50" s="570">
        <v>0</v>
      </c>
      <c r="F50" s="570">
        <v>0</v>
      </c>
      <c r="G50" s="570">
        <v>0</v>
      </c>
      <c r="H50" s="556" t="s">
        <v>931</v>
      </c>
    </row>
    <row r="51" spans="1:8" s="221" customFormat="1" ht="34.5" customHeight="1" x14ac:dyDescent="0.2">
      <c r="A51" s="584" t="s">
        <v>948</v>
      </c>
      <c r="B51" s="356">
        <v>4040</v>
      </c>
      <c r="C51" s="558">
        <v>13700</v>
      </c>
      <c r="D51" s="570">
        <v>13700</v>
      </c>
      <c r="E51" s="570">
        <v>0</v>
      </c>
      <c r="F51" s="570">
        <v>0</v>
      </c>
      <c r="G51" s="570">
        <v>0</v>
      </c>
      <c r="H51" s="556" t="s">
        <v>937</v>
      </c>
    </row>
    <row r="52" spans="1:8" s="221" customFormat="1" ht="45" customHeight="1" x14ac:dyDescent="0.2">
      <c r="A52" s="557" t="s">
        <v>949</v>
      </c>
      <c r="B52" s="356">
        <v>5868</v>
      </c>
      <c r="C52" s="558">
        <v>44549</v>
      </c>
      <c r="D52" s="570">
        <v>44549</v>
      </c>
      <c r="E52" s="570">
        <v>0</v>
      </c>
      <c r="F52" s="570">
        <v>0</v>
      </c>
      <c r="G52" s="570">
        <v>0</v>
      </c>
      <c r="H52" s="556" t="s">
        <v>946</v>
      </c>
    </row>
    <row r="53" spans="1:8" s="221" customFormat="1" ht="34.5" customHeight="1" x14ac:dyDescent="0.2">
      <c r="A53" s="557" t="s">
        <v>950</v>
      </c>
      <c r="B53" s="356">
        <v>4159</v>
      </c>
      <c r="C53" s="558">
        <v>30250</v>
      </c>
      <c r="D53" s="570">
        <v>10000</v>
      </c>
      <c r="E53" s="570">
        <v>20250</v>
      </c>
      <c r="F53" s="570">
        <v>0</v>
      </c>
      <c r="G53" s="570">
        <v>0</v>
      </c>
      <c r="H53" s="556" t="s">
        <v>929</v>
      </c>
    </row>
    <row r="54" spans="1:8" s="221" customFormat="1" ht="34.5" customHeight="1" x14ac:dyDescent="0.2">
      <c r="A54" s="557" t="s">
        <v>951</v>
      </c>
      <c r="B54" s="356">
        <v>4160</v>
      </c>
      <c r="C54" s="558">
        <v>4900</v>
      </c>
      <c r="D54" s="565">
        <v>4900</v>
      </c>
      <c r="E54" s="565">
        <v>0</v>
      </c>
      <c r="F54" s="565">
        <v>0</v>
      </c>
      <c r="G54" s="565">
        <v>0</v>
      </c>
      <c r="H54" s="556" t="s">
        <v>929</v>
      </c>
    </row>
    <row r="55" spans="1:8" s="221" customFormat="1" ht="34.5" customHeight="1" x14ac:dyDescent="0.2">
      <c r="A55" s="557" t="s">
        <v>952</v>
      </c>
      <c r="B55" s="356">
        <v>4162</v>
      </c>
      <c r="C55" s="558">
        <v>36100</v>
      </c>
      <c r="D55" s="570">
        <v>12000</v>
      </c>
      <c r="E55" s="570">
        <v>24100</v>
      </c>
      <c r="F55" s="570">
        <v>0</v>
      </c>
      <c r="G55" s="570">
        <v>0</v>
      </c>
      <c r="H55" s="556" t="s">
        <v>929</v>
      </c>
    </row>
    <row r="56" spans="1:8" s="221" customFormat="1" ht="34.5" customHeight="1" x14ac:dyDescent="0.2">
      <c r="A56" s="557" t="s">
        <v>703</v>
      </c>
      <c r="B56" s="356">
        <v>4201</v>
      </c>
      <c r="C56" s="558">
        <v>10000</v>
      </c>
      <c r="D56" s="570">
        <v>0</v>
      </c>
      <c r="E56" s="570">
        <v>10000</v>
      </c>
      <c r="F56" s="570">
        <v>0</v>
      </c>
      <c r="G56" s="570">
        <v>0</v>
      </c>
      <c r="H56" s="556" t="s">
        <v>929</v>
      </c>
    </row>
    <row r="57" spans="1:8" s="221" customFormat="1" ht="34.5" customHeight="1" x14ac:dyDescent="0.2">
      <c r="A57" s="557" t="s">
        <v>953</v>
      </c>
      <c r="B57" s="356">
        <v>4205</v>
      </c>
      <c r="C57" s="558">
        <v>850</v>
      </c>
      <c r="D57" s="570">
        <v>850</v>
      </c>
      <c r="E57" s="570">
        <v>0</v>
      </c>
      <c r="F57" s="570">
        <v>0</v>
      </c>
      <c r="G57" s="570">
        <v>0</v>
      </c>
      <c r="H57" s="556" t="s">
        <v>929</v>
      </c>
    </row>
    <row r="58" spans="1:8" s="221" customFormat="1" ht="34.5" customHeight="1" x14ac:dyDescent="0.2">
      <c r="A58" s="557" t="s">
        <v>954</v>
      </c>
      <c r="B58" s="356">
        <v>4209</v>
      </c>
      <c r="C58" s="558">
        <v>60500</v>
      </c>
      <c r="D58" s="570">
        <v>10000</v>
      </c>
      <c r="E58" s="570">
        <v>50500</v>
      </c>
      <c r="F58" s="570">
        <v>0</v>
      </c>
      <c r="G58" s="570">
        <v>0</v>
      </c>
      <c r="H58" s="556" t="s">
        <v>929</v>
      </c>
    </row>
    <row r="59" spans="1:8" s="221" customFormat="1" ht="45.75" customHeight="1" thickBot="1" x14ac:dyDescent="0.25">
      <c r="A59" s="557" t="s">
        <v>966</v>
      </c>
      <c r="B59" s="356">
        <v>5999</v>
      </c>
      <c r="C59" s="558">
        <v>114370</v>
      </c>
      <c r="D59" s="570">
        <v>67370</v>
      </c>
      <c r="E59" s="570">
        <v>47000</v>
      </c>
      <c r="F59" s="570">
        <v>0</v>
      </c>
      <c r="G59" s="570">
        <v>0</v>
      </c>
      <c r="H59" s="556" t="s">
        <v>955</v>
      </c>
    </row>
    <row r="60" spans="1:8" s="221" customFormat="1" ht="15.75" customHeight="1" thickBot="1" x14ac:dyDescent="0.25">
      <c r="A60" s="226" t="s">
        <v>125</v>
      </c>
      <c r="B60" s="223"/>
      <c r="C60" s="228">
        <f>SUM(C43:C59)</f>
        <v>587829</v>
      </c>
      <c r="D60" s="228">
        <f t="shared" ref="D60:G60" si="4">SUM(D43:D59)</f>
        <v>408369</v>
      </c>
      <c r="E60" s="228">
        <f t="shared" si="4"/>
        <v>179460</v>
      </c>
      <c r="F60" s="228">
        <f t="shared" si="4"/>
        <v>0</v>
      </c>
      <c r="G60" s="228">
        <f t="shared" si="4"/>
        <v>0</v>
      </c>
      <c r="H60" s="227"/>
    </row>
    <row r="61" spans="1:8" s="221" customFormat="1" ht="18" customHeight="1" x14ac:dyDescent="0.2">
      <c r="A61" s="627" t="s">
        <v>126</v>
      </c>
      <c r="B61" s="628"/>
      <c r="C61" s="628"/>
      <c r="D61" s="628"/>
      <c r="E61" s="628"/>
      <c r="F61" s="628"/>
      <c r="G61" s="628"/>
      <c r="H61" s="629"/>
    </row>
    <row r="62" spans="1:8" s="221" customFormat="1" ht="34.5" customHeight="1" x14ac:dyDescent="0.2">
      <c r="A62" s="557" t="s">
        <v>149</v>
      </c>
      <c r="B62" s="568">
        <v>5100</v>
      </c>
      <c r="C62" s="558">
        <v>178437</v>
      </c>
      <c r="D62" s="565">
        <v>17371</v>
      </c>
      <c r="E62" s="565">
        <v>17531</v>
      </c>
      <c r="F62" s="565">
        <v>17693</v>
      </c>
      <c r="G62" s="565">
        <v>125842</v>
      </c>
      <c r="H62" s="571" t="s">
        <v>188</v>
      </c>
    </row>
    <row r="63" spans="1:8" s="221" customFormat="1" ht="24" customHeight="1" x14ac:dyDescent="0.2">
      <c r="A63" s="557" t="s">
        <v>150</v>
      </c>
      <c r="B63" s="568">
        <v>5690</v>
      </c>
      <c r="C63" s="558">
        <v>50000</v>
      </c>
      <c r="D63" s="565">
        <v>50000</v>
      </c>
      <c r="E63" s="565">
        <v>0</v>
      </c>
      <c r="F63" s="565">
        <v>0</v>
      </c>
      <c r="G63" s="565">
        <v>0</v>
      </c>
      <c r="H63" s="556" t="s">
        <v>956</v>
      </c>
    </row>
    <row r="64" spans="1:8" s="221" customFormat="1" ht="24" customHeight="1" x14ac:dyDescent="0.2">
      <c r="A64" s="557" t="s">
        <v>779</v>
      </c>
      <c r="B64" s="568">
        <v>4496</v>
      </c>
      <c r="C64" s="558">
        <v>10000</v>
      </c>
      <c r="D64" s="565">
        <v>10000</v>
      </c>
      <c r="E64" s="565">
        <v>0</v>
      </c>
      <c r="F64" s="565">
        <v>0</v>
      </c>
      <c r="G64" s="565">
        <v>0</v>
      </c>
      <c r="H64" s="556" t="s">
        <v>947</v>
      </c>
    </row>
    <row r="65" spans="1:8" s="221" customFormat="1" ht="34.5" customHeight="1" x14ac:dyDescent="0.2">
      <c r="A65" s="561" t="s">
        <v>957</v>
      </c>
      <c r="B65" s="568">
        <v>4215</v>
      </c>
      <c r="C65" s="558">
        <v>50000</v>
      </c>
      <c r="D65" s="565">
        <v>10000</v>
      </c>
      <c r="E65" s="565">
        <v>40000</v>
      </c>
      <c r="F65" s="565">
        <v>0</v>
      </c>
      <c r="G65" s="565">
        <v>0</v>
      </c>
      <c r="H65" s="556" t="s">
        <v>929</v>
      </c>
    </row>
    <row r="66" spans="1:8" s="221" customFormat="1" ht="35.25" customHeight="1" thickBot="1" x14ac:dyDescent="0.25">
      <c r="A66" s="557" t="s">
        <v>958</v>
      </c>
      <c r="B66" s="568">
        <v>4223</v>
      </c>
      <c r="C66" s="558">
        <v>30000</v>
      </c>
      <c r="D66" s="565">
        <v>15000</v>
      </c>
      <c r="E66" s="565">
        <v>15000</v>
      </c>
      <c r="F66" s="565">
        <v>0</v>
      </c>
      <c r="G66" s="565">
        <v>0</v>
      </c>
      <c r="H66" s="556" t="s">
        <v>929</v>
      </c>
    </row>
    <row r="67" spans="1:8" s="221" customFormat="1" ht="15.75" customHeight="1" thickBot="1" x14ac:dyDescent="0.25">
      <c r="A67" s="226" t="s">
        <v>127</v>
      </c>
      <c r="B67" s="223"/>
      <c r="C67" s="224">
        <f>SUM(C62:C66)</f>
        <v>318437</v>
      </c>
      <c r="D67" s="224">
        <f t="shared" ref="D67:G67" si="5">SUM(D62:D66)</f>
        <v>102371</v>
      </c>
      <c r="E67" s="224">
        <f t="shared" si="5"/>
        <v>72531</v>
      </c>
      <c r="F67" s="224">
        <f t="shared" si="5"/>
        <v>17693</v>
      </c>
      <c r="G67" s="224">
        <f t="shared" si="5"/>
        <v>125842</v>
      </c>
      <c r="H67" s="225"/>
    </row>
    <row r="68" spans="1:8" s="221" customFormat="1" ht="18" customHeight="1" x14ac:dyDescent="0.2">
      <c r="A68" s="627" t="s">
        <v>158</v>
      </c>
      <c r="B68" s="628"/>
      <c r="C68" s="628"/>
      <c r="D68" s="628"/>
      <c r="E68" s="628"/>
      <c r="F68" s="628"/>
      <c r="G68" s="628"/>
      <c r="H68" s="629"/>
    </row>
    <row r="69" spans="1:8" s="221" customFormat="1" ht="24.75" customHeight="1" thickBot="1" x14ac:dyDescent="0.25">
      <c r="A69" s="557" t="s">
        <v>959</v>
      </c>
      <c r="B69" s="568">
        <v>5349</v>
      </c>
      <c r="C69" s="558">
        <v>300</v>
      </c>
      <c r="D69" s="565">
        <v>100</v>
      </c>
      <c r="E69" s="565">
        <v>100</v>
      </c>
      <c r="F69" s="565">
        <v>100</v>
      </c>
      <c r="G69" s="565">
        <v>0</v>
      </c>
      <c r="H69" s="556" t="s">
        <v>937</v>
      </c>
    </row>
    <row r="70" spans="1:8" s="221" customFormat="1" ht="15.75" customHeight="1" thickBot="1" x14ac:dyDescent="0.25">
      <c r="A70" s="226" t="s">
        <v>132</v>
      </c>
      <c r="B70" s="223"/>
      <c r="C70" s="224">
        <f>SUM(C69)</f>
        <v>300</v>
      </c>
      <c r="D70" s="224">
        <f t="shared" ref="D70:G70" si="6">SUM(D69)</f>
        <v>100</v>
      </c>
      <c r="E70" s="224">
        <f t="shared" si="6"/>
        <v>100</v>
      </c>
      <c r="F70" s="224">
        <f t="shared" si="6"/>
        <v>100</v>
      </c>
      <c r="G70" s="224">
        <f t="shared" si="6"/>
        <v>0</v>
      </c>
      <c r="H70" s="225"/>
    </row>
    <row r="71" spans="1:8" s="221" customFormat="1" ht="9" customHeight="1" thickBot="1" x14ac:dyDescent="0.25">
      <c r="A71" s="572"/>
      <c r="B71" s="585"/>
      <c r="C71" s="586"/>
      <c r="D71" s="586"/>
      <c r="E71" s="586"/>
      <c r="F71" s="586"/>
      <c r="G71" s="586"/>
      <c r="H71" s="573"/>
    </row>
    <row r="72" spans="1:8" s="221" customFormat="1" ht="16.5" customHeight="1" thickBot="1" x14ac:dyDescent="0.25">
      <c r="A72" s="226" t="s">
        <v>133</v>
      </c>
      <c r="B72" s="223"/>
      <c r="C72" s="224">
        <f>C8+C12+C21+C25+C33+C41+C60+C67+C70</f>
        <v>2543595</v>
      </c>
      <c r="D72" s="224">
        <f t="shared" ref="D72:G72" si="7">D8+D12+D21+D25+D33+D41+D60+D67+D70</f>
        <v>1382221</v>
      </c>
      <c r="E72" s="224">
        <f t="shared" si="7"/>
        <v>554541</v>
      </c>
      <c r="F72" s="224">
        <f t="shared" si="7"/>
        <v>397991</v>
      </c>
      <c r="G72" s="224">
        <f t="shared" si="7"/>
        <v>208842</v>
      </c>
      <c r="H72" s="227"/>
    </row>
    <row r="73" spans="1:8" x14ac:dyDescent="0.15">
      <c r="A73" s="637"/>
      <c r="B73" s="637"/>
      <c r="C73" s="637"/>
      <c r="D73" s="637"/>
      <c r="E73" s="637"/>
      <c r="F73" s="637"/>
      <c r="G73" s="637"/>
      <c r="H73" s="637"/>
    </row>
    <row r="74" spans="1:8" x14ac:dyDescent="0.15">
      <c r="A74" s="363"/>
    </row>
  </sheetData>
  <mergeCells count="16">
    <mergeCell ref="A61:H61"/>
    <mergeCell ref="A68:H68"/>
    <mergeCell ref="A73:H73"/>
    <mergeCell ref="A9:H9"/>
    <mergeCell ref="A13:H13"/>
    <mergeCell ref="A22:H22"/>
    <mergeCell ref="A26:H26"/>
    <mergeCell ref="A34:H34"/>
    <mergeCell ref="A42:H42"/>
    <mergeCell ref="A6:H6"/>
    <mergeCell ref="A2:H2"/>
    <mergeCell ref="A4:A5"/>
    <mergeCell ref="B4:B5"/>
    <mergeCell ref="C4:C5"/>
    <mergeCell ref="D4:G4"/>
    <mergeCell ref="H4:H5"/>
  </mergeCells>
  <pageMargins left="0.39370078740157483" right="0.39370078740157483" top="0.59055118110236227" bottom="0.39370078740157483" header="0.31496062992125984" footer="0.11811023622047245"/>
  <pageSetup paperSize="9" firstPageNumber="11" fitToHeight="0" orientation="landscape" useFirstPageNumber="1" r:id="rId1"/>
  <headerFooter>
    <oddHeader>&amp;L&amp;"Tahoma,Kurzíva"&amp;9Střednědobý výhled rozpočtu kraje na léta 2023 - 2025&amp;R&amp;"Tahoma,Kurzíva"&amp;9Přehled závazků kraje u akcí reprodukce majetku kraje</oddHeader>
    <oddFooter>&amp;C&amp;"Tahoma,Obyčejné"&amp;P</oddFooter>
  </headerFooter>
  <rowBreaks count="2" manualBreakCount="2">
    <brk id="21" max="7" man="1"/>
    <brk id="72"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E71D8-325D-4F92-91B7-A7BFB76FCC46}">
  <sheetPr>
    <pageSetUpPr fitToPage="1"/>
  </sheetPr>
  <dimension ref="A1:M154"/>
  <sheetViews>
    <sheetView zoomScaleNormal="100" zoomScaleSheetLayoutView="100" workbookViewId="0">
      <pane ySplit="5" topLeftCell="A6" activePane="bottomLeft" state="frozen"/>
      <selection activeCell="E24" sqref="E24"/>
      <selection pane="bottomLeft" activeCell="M3" sqref="M3"/>
    </sheetView>
  </sheetViews>
  <sheetFormatPr defaultRowHeight="12.75" x14ac:dyDescent="0.2"/>
  <cols>
    <col min="1" max="1" width="30.7109375" customWidth="1"/>
    <col min="2" max="2" width="7.28515625" hidden="1" customWidth="1"/>
    <col min="3" max="3" width="10.7109375" customWidth="1"/>
    <col min="4" max="4" width="9.85546875" customWidth="1"/>
    <col min="5" max="5" width="10.42578125" customWidth="1"/>
    <col min="6" max="7" width="10" customWidth="1"/>
    <col min="8" max="8" width="14.7109375" customWidth="1"/>
    <col min="9" max="9" width="14.42578125" customWidth="1"/>
    <col min="10" max="10" width="44.7109375" customWidth="1"/>
    <col min="11" max="11" width="0" hidden="1" customWidth="1"/>
    <col min="12" max="12" width="14.5703125" style="493" bestFit="1" customWidth="1"/>
    <col min="13" max="13" width="10.140625" bestFit="1" customWidth="1"/>
  </cols>
  <sheetData>
    <row r="1" spans="1:12" s="119" customFormat="1" ht="15" customHeight="1" x14ac:dyDescent="0.2">
      <c r="A1" s="119" t="s">
        <v>62</v>
      </c>
      <c r="L1" s="492"/>
    </row>
    <row r="2" spans="1:12" s="119" customFormat="1" ht="30" customHeight="1" x14ac:dyDescent="0.2">
      <c r="A2" s="589" t="s">
        <v>183</v>
      </c>
      <c r="B2" s="589"/>
      <c r="C2" s="589"/>
      <c r="D2" s="589"/>
      <c r="E2" s="589"/>
      <c r="F2" s="589"/>
      <c r="G2" s="589"/>
      <c r="H2" s="589"/>
      <c r="I2" s="589"/>
      <c r="J2" s="589"/>
      <c r="L2" s="492"/>
    </row>
    <row r="3" spans="1:12" s="119" customFormat="1" ht="13.5" thickBot="1" x14ac:dyDescent="0.25">
      <c r="J3" s="206" t="s">
        <v>100</v>
      </c>
      <c r="L3" s="492"/>
    </row>
    <row r="4" spans="1:12" ht="18" customHeight="1" thickBot="1" x14ac:dyDescent="0.25">
      <c r="A4" s="615" t="s">
        <v>141</v>
      </c>
      <c r="B4" s="644" t="s">
        <v>142</v>
      </c>
      <c r="C4" s="646" t="s">
        <v>143</v>
      </c>
      <c r="D4" s="644" t="s">
        <v>184</v>
      </c>
      <c r="E4" s="644"/>
      <c r="F4" s="644"/>
      <c r="G4" s="644"/>
      <c r="H4" s="644" t="s">
        <v>306</v>
      </c>
      <c r="I4" s="644" t="s">
        <v>307</v>
      </c>
      <c r="J4" s="623" t="s">
        <v>612</v>
      </c>
      <c r="K4" s="649" t="s">
        <v>794</v>
      </c>
    </row>
    <row r="5" spans="1:12" ht="21.75" customHeight="1" thickBot="1" x14ac:dyDescent="0.25">
      <c r="A5" s="643"/>
      <c r="B5" s="645"/>
      <c r="C5" s="647"/>
      <c r="D5" s="58" t="s">
        <v>289</v>
      </c>
      <c r="E5" s="58" t="s">
        <v>391</v>
      </c>
      <c r="F5" s="58" t="s">
        <v>402</v>
      </c>
      <c r="G5" s="58" t="s">
        <v>448</v>
      </c>
      <c r="H5" s="645"/>
      <c r="I5" s="645"/>
      <c r="J5" s="648"/>
      <c r="K5" s="649"/>
    </row>
    <row r="6" spans="1:12" ht="18" customHeight="1" x14ac:dyDescent="0.2">
      <c r="A6" s="650" t="s">
        <v>152</v>
      </c>
      <c r="B6" s="650"/>
      <c r="C6" s="650"/>
      <c r="D6" s="650"/>
      <c r="E6" s="650"/>
      <c r="F6" s="650"/>
      <c r="G6" s="650"/>
      <c r="H6" s="650"/>
      <c r="I6" s="650"/>
      <c r="J6" s="651"/>
      <c r="K6" s="494"/>
    </row>
    <row r="7" spans="1:12" s="354" customFormat="1" ht="67.5" customHeight="1" x14ac:dyDescent="0.2">
      <c r="A7" s="153" t="s">
        <v>261</v>
      </c>
      <c r="B7" s="139" t="s">
        <v>308</v>
      </c>
      <c r="C7" s="134">
        <f>E7+D7+F7</f>
        <v>2700</v>
      </c>
      <c r="D7" s="140">
        <v>900</v>
      </c>
      <c r="E7" s="140">
        <v>900</v>
      </c>
      <c r="F7" s="140">
        <f>900</f>
        <v>900</v>
      </c>
      <c r="G7" s="140" t="s">
        <v>6</v>
      </c>
      <c r="H7" s="141" t="s">
        <v>498</v>
      </c>
      <c r="I7" s="142" t="s">
        <v>6</v>
      </c>
      <c r="J7" s="143" t="s">
        <v>668</v>
      </c>
      <c r="K7" s="494">
        <v>1</v>
      </c>
      <c r="L7" s="495"/>
    </row>
    <row r="8" spans="1:12" s="497" customFormat="1" ht="58.5" customHeight="1" x14ac:dyDescent="0.2">
      <c r="A8" s="496" t="s">
        <v>795</v>
      </c>
      <c r="B8" s="139" t="s">
        <v>309</v>
      </c>
      <c r="C8" s="134">
        <f t="shared" ref="C8:C10" si="0">E8+D8+F8+G8</f>
        <v>7446</v>
      </c>
      <c r="D8" s="140">
        <v>2482</v>
      </c>
      <c r="E8" s="140">
        <v>2482</v>
      </c>
      <c r="F8" s="140">
        <v>2482</v>
      </c>
      <c r="G8" s="140">
        <v>0</v>
      </c>
      <c r="H8" s="141" t="s">
        <v>796</v>
      </c>
      <c r="I8" s="142" t="s">
        <v>797</v>
      </c>
      <c r="J8" s="143" t="s">
        <v>798</v>
      </c>
      <c r="K8" s="494">
        <v>2</v>
      </c>
      <c r="L8" s="493"/>
    </row>
    <row r="9" spans="1:12" ht="57" customHeight="1" x14ac:dyDescent="0.2">
      <c r="A9" s="496" t="s">
        <v>262</v>
      </c>
      <c r="B9" s="139" t="s">
        <v>309</v>
      </c>
      <c r="C9" s="134">
        <f>E9+D9+F9</f>
        <v>88500</v>
      </c>
      <c r="D9" s="140">
        <v>29500</v>
      </c>
      <c r="E9" s="140">
        <v>29500</v>
      </c>
      <c r="F9" s="140">
        <f>29500</f>
        <v>29500</v>
      </c>
      <c r="G9" s="140" t="s">
        <v>6</v>
      </c>
      <c r="H9" s="142" t="s">
        <v>6</v>
      </c>
      <c r="I9" s="142" t="s">
        <v>6</v>
      </c>
      <c r="J9" s="143" t="s">
        <v>799</v>
      </c>
      <c r="K9" s="494" t="s">
        <v>800</v>
      </c>
    </row>
    <row r="10" spans="1:12" ht="57" customHeight="1" x14ac:dyDescent="0.2">
      <c r="A10" s="496" t="s">
        <v>674</v>
      </c>
      <c r="B10" s="139" t="s">
        <v>308</v>
      </c>
      <c r="C10" s="134">
        <f t="shared" si="0"/>
        <v>94</v>
      </c>
      <c r="D10" s="134">
        <v>47</v>
      </c>
      <c r="E10" s="134">
        <v>47</v>
      </c>
      <c r="F10" s="140">
        <f>0</f>
        <v>0</v>
      </c>
      <c r="G10" s="140">
        <v>0</v>
      </c>
      <c r="H10" s="141" t="s">
        <v>499</v>
      </c>
      <c r="I10" s="142" t="s">
        <v>500</v>
      </c>
      <c r="J10" s="143" t="s">
        <v>673</v>
      </c>
      <c r="K10" s="145">
        <v>5</v>
      </c>
    </row>
    <row r="11" spans="1:12" ht="57.75" customHeight="1" thickBot="1" x14ac:dyDescent="0.25">
      <c r="A11" s="498" t="s">
        <v>801</v>
      </c>
      <c r="B11" s="208" t="s">
        <v>309</v>
      </c>
      <c r="C11" s="134">
        <f>E11+D11+F11</f>
        <v>2940</v>
      </c>
      <c r="D11" s="210">
        <v>980</v>
      </c>
      <c r="E11" s="210">
        <v>980</v>
      </c>
      <c r="F11" s="210">
        <f>980</f>
        <v>980</v>
      </c>
      <c r="G11" s="210" t="s">
        <v>6</v>
      </c>
      <c r="H11" s="207" t="s">
        <v>6</v>
      </c>
      <c r="I11" s="207" t="s">
        <v>6</v>
      </c>
      <c r="J11" s="211" t="s">
        <v>263</v>
      </c>
      <c r="K11" s="494">
        <v>5</v>
      </c>
    </row>
    <row r="12" spans="1:12" ht="37.5" customHeight="1" thickBot="1" x14ac:dyDescent="0.25">
      <c r="A12" s="63" t="s">
        <v>153</v>
      </c>
      <c r="B12" s="136"/>
      <c r="C12" s="64">
        <f t="shared" ref="C12:G12" si="1">SUM(C7:C11)</f>
        <v>101680</v>
      </c>
      <c r="D12" s="64">
        <f t="shared" si="1"/>
        <v>33909</v>
      </c>
      <c r="E12" s="64">
        <f t="shared" si="1"/>
        <v>33909</v>
      </c>
      <c r="F12" s="64">
        <f t="shared" si="1"/>
        <v>33862</v>
      </c>
      <c r="G12" s="64">
        <f t="shared" si="1"/>
        <v>0</v>
      </c>
      <c r="H12" s="150"/>
      <c r="I12" s="150"/>
      <c r="J12" s="65"/>
      <c r="K12" s="494"/>
    </row>
    <row r="13" spans="1:12" ht="18" customHeight="1" x14ac:dyDescent="0.2">
      <c r="A13" s="652" t="s">
        <v>103</v>
      </c>
      <c r="B13" s="652"/>
      <c r="C13" s="652"/>
      <c r="D13" s="652"/>
      <c r="E13" s="652"/>
      <c r="F13" s="652"/>
      <c r="G13" s="652"/>
      <c r="H13" s="652"/>
      <c r="I13" s="652"/>
      <c r="J13" s="653"/>
      <c r="K13" s="494"/>
    </row>
    <row r="14" spans="1:12" ht="93" customHeight="1" x14ac:dyDescent="0.2">
      <c r="A14" s="496" t="s">
        <v>160</v>
      </c>
      <c r="B14" s="151">
        <v>704</v>
      </c>
      <c r="C14" s="134">
        <f>E14+D14+F14+G14</f>
        <v>206500</v>
      </c>
      <c r="D14" s="152">
        <v>59000</v>
      </c>
      <c r="E14" s="152">
        <v>59000</v>
      </c>
      <c r="F14" s="152">
        <v>59000</v>
      </c>
      <c r="G14" s="152">
        <v>29500</v>
      </c>
      <c r="H14" s="141" t="s">
        <v>802</v>
      </c>
      <c r="I14" s="141" t="s">
        <v>501</v>
      </c>
      <c r="J14" s="143" t="s">
        <v>502</v>
      </c>
      <c r="K14" s="494">
        <v>7</v>
      </c>
    </row>
    <row r="15" spans="1:12" ht="67.5" customHeight="1" x14ac:dyDescent="0.2">
      <c r="A15" s="496" t="s">
        <v>264</v>
      </c>
      <c r="B15" s="151">
        <v>705</v>
      </c>
      <c r="C15" s="134">
        <f>E15+D15+F15</f>
        <v>6210</v>
      </c>
      <c r="D15" s="152">
        <v>2070</v>
      </c>
      <c r="E15" s="152">
        <v>2070</v>
      </c>
      <c r="F15" s="152">
        <v>2070</v>
      </c>
      <c r="G15" s="152" t="s">
        <v>6</v>
      </c>
      <c r="H15" s="141" t="s">
        <v>6</v>
      </c>
      <c r="I15" s="141" t="s">
        <v>803</v>
      </c>
      <c r="J15" s="143" t="s">
        <v>503</v>
      </c>
      <c r="K15" s="499" t="s">
        <v>804</v>
      </c>
    </row>
    <row r="16" spans="1:12" ht="78" customHeight="1" x14ac:dyDescent="0.2">
      <c r="A16" s="500" t="s">
        <v>504</v>
      </c>
      <c r="B16" s="151">
        <v>703</v>
      </c>
      <c r="C16" s="134">
        <f t="shared" ref="C16:C27" si="2">E16+D16+F16+G16</f>
        <v>2211</v>
      </c>
      <c r="D16" s="152">
        <f>6+735</f>
        <v>741</v>
      </c>
      <c r="E16" s="152">
        <v>735</v>
      </c>
      <c r="F16" s="152">
        <v>735</v>
      </c>
      <c r="G16" s="152">
        <v>0</v>
      </c>
      <c r="H16" s="141" t="s">
        <v>805</v>
      </c>
      <c r="I16" s="141" t="s">
        <v>806</v>
      </c>
      <c r="J16" s="143" t="s">
        <v>807</v>
      </c>
      <c r="K16" s="499" t="s">
        <v>804</v>
      </c>
    </row>
    <row r="17" spans="1:12" ht="78" customHeight="1" x14ac:dyDescent="0.2">
      <c r="A17" s="153" t="s">
        <v>159</v>
      </c>
      <c r="B17" s="151">
        <v>804</v>
      </c>
      <c r="C17" s="134">
        <f>E17+D17+F17</f>
        <v>2355</v>
      </c>
      <c r="D17" s="140">
        <v>760</v>
      </c>
      <c r="E17" s="140">
        <v>785</v>
      </c>
      <c r="F17" s="140">
        <f>810</f>
        <v>810</v>
      </c>
      <c r="G17" s="152">
        <v>0</v>
      </c>
      <c r="H17" s="141" t="s">
        <v>808</v>
      </c>
      <c r="I17" s="142" t="s">
        <v>310</v>
      </c>
      <c r="J17" s="143" t="s">
        <v>505</v>
      </c>
      <c r="K17" s="494">
        <v>8</v>
      </c>
    </row>
    <row r="18" spans="1:12" ht="84" x14ac:dyDescent="0.2">
      <c r="A18" s="496" t="s">
        <v>809</v>
      </c>
      <c r="B18" s="151">
        <v>807</v>
      </c>
      <c r="C18" s="134">
        <f>E18+D18+F18</f>
        <v>1500</v>
      </c>
      <c r="D18" s="501">
        <v>500</v>
      </c>
      <c r="E18" s="501">
        <v>500</v>
      </c>
      <c r="F18" s="501">
        <f>500</f>
        <v>500</v>
      </c>
      <c r="G18" s="152" t="s">
        <v>6</v>
      </c>
      <c r="H18" s="141" t="s">
        <v>311</v>
      </c>
      <c r="I18" s="141" t="s">
        <v>6</v>
      </c>
      <c r="J18" s="502" t="s">
        <v>230</v>
      </c>
      <c r="K18" s="494">
        <v>8</v>
      </c>
    </row>
    <row r="19" spans="1:12" ht="126" x14ac:dyDescent="0.2">
      <c r="A19" s="496" t="s">
        <v>506</v>
      </c>
      <c r="B19" s="151">
        <v>817</v>
      </c>
      <c r="C19" s="134">
        <f t="shared" si="2"/>
        <v>30</v>
      </c>
      <c r="D19" s="501">
        <v>30</v>
      </c>
      <c r="E19" s="501">
        <v>0</v>
      </c>
      <c r="F19" s="501">
        <v>0</v>
      </c>
      <c r="G19" s="152">
        <v>0</v>
      </c>
      <c r="H19" s="141" t="s">
        <v>507</v>
      </c>
      <c r="I19" s="141" t="s">
        <v>508</v>
      </c>
      <c r="J19" s="503" t="s">
        <v>509</v>
      </c>
      <c r="K19" s="504">
        <v>8</v>
      </c>
    </row>
    <row r="20" spans="1:12" ht="99" customHeight="1" x14ac:dyDescent="0.2">
      <c r="A20" s="496" t="s">
        <v>161</v>
      </c>
      <c r="B20" s="151" t="s">
        <v>411</v>
      </c>
      <c r="C20" s="134">
        <f t="shared" si="2"/>
        <v>230145</v>
      </c>
      <c r="D20" s="501">
        <v>76715</v>
      </c>
      <c r="E20" s="501">
        <v>76715</v>
      </c>
      <c r="F20" s="501">
        <f>76715</f>
        <v>76715</v>
      </c>
      <c r="G20" s="152">
        <v>0</v>
      </c>
      <c r="H20" s="154" t="s">
        <v>312</v>
      </c>
      <c r="I20" s="154" t="s">
        <v>313</v>
      </c>
      <c r="J20" s="503" t="s">
        <v>314</v>
      </c>
      <c r="K20" s="494">
        <v>8</v>
      </c>
    </row>
    <row r="21" spans="1:12" s="497" customFormat="1" ht="99" customHeight="1" x14ac:dyDescent="0.2">
      <c r="A21" s="496" t="s">
        <v>162</v>
      </c>
      <c r="B21" s="151" t="s">
        <v>411</v>
      </c>
      <c r="C21" s="134">
        <f t="shared" si="2"/>
        <v>3000</v>
      </c>
      <c r="D21" s="501">
        <v>1500</v>
      </c>
      <c r="E21" s="501">
        <v>1000</v>
      </c>
      <c r="F21" s="501">
        <f>500</f>
        <v>500</v>
      </c>
      <c r="G21" s="152">
        <v>0</v>
      </c>
      <c r="H21" s="154" t="s">
        <v>312</v>
      </c>
      <c r="I21" s="154" t="s">
        <v>313</v>
      </c>
      <c r="J21" s="503" t="s">
        <v>314</v>
      </c>
      <c r="K21" s="505">
        <v>8</v>
      </c>
      <c r="L21" s="493"/>
    </row>
    <row r="22" spans="1:12" ht="57" customHeight="1" x14ac:dyDescent="0.2">
      <c r="A22" s="496" t="s">
        <v>810</v>
      </c>
      <c r="B22" s="151" t="s">
        <v>411</v>
      </c>
      <c r="C22" s="134">
        <f t="shared" si="2"/>
        <v>2109571</v>
      </c>
      <c r="D22" s="501">
        <v>1196182</v>
      </c>
      <c r="E22" s="501">
        <v>913389</v>
      </c>
      <c r="F22" s="501">
        <f>0</f>
        <v>0</v>
      </c>
      <c r="G22" s="152">
        <v>0</v>
      </c>
      <c r="H22" s="154" t="s">
        <v>315</v>
      </c>
      <c r="I22" s="154" t="s">
        <v>316</v>
      </c>
      <c r="J22" s="503" t="s">
        <v>510</v>
      </c>
      <c r="K22" s="494">
        <v>8</v>
      </c>
    </row>
    <row r="23" spans="1:12" s="497" customFormat="1" ht="57" customHeight="1" x14ac:dyDescent="0.2">
      <c r="A23" s="496" t="s">
        <v>811</v>
      </c>
      <c r="B23" s="155" t="s">
        <v>411</v>
      </c>
      <c r="C23" s="134">
        <f t="shared" si="2"/>
        <v>40000</v>
      </c>
      <c r="D23" s="156">
        <v>25000</v>
      </c>
      <c r="E23" s="156">
        <v>15000</v>
      </c>
      <c r="F23" s="156">
        <f>0</f>
        <v>0</v>
      </c>
      <c r="G23" s="152">
        <v>0</v>
      </c>
      <c r="H23" s="154" t="s">
        <v>511</v>
      </c>
      <c r="I23" s="154" t="s">
        <v>316</v>
      </c>
      <c r="J23" s="157" t="s">
        <v>510</v>
      </c>
      <c r="K23" s="505">
        <v>8</v>
      </c>
      <c r="L23" s="493"/>
    </row>
    <row r="24" spans="1:12" s="497" customFormat="1" ht="89.25" customHeight="1" x14ac:dyDescent="0.2">
      <c r="A24" s="496" t="s">
        <v>812</v>
      </c>
      <c r="B24" s="155" t="s">
        <v>411</v>
      </c>
      <c r="C24" s="134">
        <f t="shared" si="2"/>
        <v>504860</v>
      </c>
      <c r="D24" s="156">
        <v>168280</v>
      </c>
      <c r="E24" s="156">
        <v>168280</v>
      </c>
      <c r="F24" s="156">
        <v>168300</v>
      </c>
      <c r="G24" s="152">
        <v>0</v>
      </c>
      <c r="H24" s="154" t="s">
        <v>511</v>
      </c>
      <c r="I24" s="141" t="s">
        <v>317</v>
      </c>
      <c r="J24" s="157" t="s">
        <v>318</v>
      </c>
      <c r="K24" s="505">
        <v>8</v>
      </c>
      <c r="L24" s="493"/>
    </row>
    <row r="25" spans="1:12" ht="89.25" customHeight="1" x14ac:dyDescent="0.2">
      <c r="A25" s="496" t="s">
        <v>813</v>
      </c>
      <c r="B25" s="155" t="s">
        <v>411</v>
      </c>
      <c r="C25" s="134">
        <f t="shared" si="2"/>
        <v>26000</v>
      </c>
      <c r="D25" s="156">
        <v>13000</v>
      </c>
      <c r="E25" s="156">
        <v>10000</v>
      </c>
      <c r="F25" s="156">
        <v>3000</v>
      </c>
      <c r="G25" s="152">
        <v>0</v>
      </c>
      <c r="H25" s="141" t="s">
        <v>511</v>
      </c>
      <c r="I25" s="141" t="s">
        <v>317</v>
      </c>
      <c r="J25" s="157" t="s">
        <v>318</v>
      </c>
      <c r="K25" s="494">
        <v>8</v>
      </c>
    </row>
    <row r="26" spans="1:12" s="497" customFormat="1" ht="78" customHeight="1" x14ac:dyDescent="0.2">
      <c r="A26" s="496" t="s">
        <v>814</v>
      </c>
      <c r="B26" s="155" t="s">
        <v>611</v>
      </c>
      <c r="C26" s="134">
        <f t="shared" si="2"/>
        <v>3000000</v>
      </c>
      <c r="D26" s="156">
        <v>0</v>
      </c>
      <c r="E26" s="156">
        <v>0</v>
      </c>
      <c r="F26" s="156">
        <v>0</v>
      </c>
      <c r="G26" s="152">
        <v>3000000</v>
      </c>
      <c r="H26" s="141" t="s">
        <v>963</v>
      </c>
      <c r="I26" s="141" t="s">
        <v>512</v>
      </c>
      <c r="J26" s="157" t="s">
        <v>513</v>
      </c>
      <c r="K26" s="505"/>
      <c r="L26" s="493"/>
    </row>
    <row r="27" spans="1:12" ht="78" customHeight="1" x14ac:dyDescent="0.2">
      <c r="A27" s="496" t="s">
        <v>815</v>
      </c>
      <c r="B27" s="155" t="s">
        <v>411</v>
      </c>
      <c r="C27" s="134">
        <f t="shared" si="2"/>
        <v>704500</v>
      </c>
      <c r="D27" s="156">
        <v>70000</v>
      </c>
      <c r="E27" s="156">
        <v>92000</v>
      </c>
      <c r="F27" s="156">
        <v>92500</v>
      </c>
      <c r="G27" s="152">
        <v>450000</v>
      </c>
      <c r="H27" s="141" t="s">
        <v>963</v>
      </c>
      <c r="I27" s="141" t="s">
        <v>512</v>
      </c>
      <c r="J27" s="157" t="s">
        <v>513</v>
      </c>
      <c r="K27" s="506">
        <v>8</v>
      </c>
    </row>
    <row r="28" spans="1:12" ht="45.75" customHeight="1" thickBot="1" x14ac:dyDescent="0.25">
      <c r="A28" s="496" t="s">
        <v>514</v>
      </c>
      <c r="B28" s="155">
        <v>301</v>
      </c>
      <c r="C28" s="134">
        <f>E28+D28+F28</f>
        <v>903.87000000000012</v>
      </c>
      <c r="D28" s="156">
        <v>301.29000000000002</v>
      </c>
      <c r="E28" s="156">
        <v>301.29000000000002</v>
      </c>
      <c r="F28" s="156">
        <v>301.29000000000002</v>
      </c>
      <c r="G28" s="152" t="s">
        <v>6</v>
      </c>
      <c r="H28" s="141" t="s">
        <v>816</v>
      </c>
      <c r="I28" s="141" t="s">
        <v>515</v>
      </c>
      <c r="J28" s="157" t="s">
        <v>516</v>
      </c>
      <c r="K28" s="494">
        <v>5</v>
      </c>
    </row>
    <row r="29" spans="1:12" ht="27" customHeight="1" thickBot="1" x14ac:dyDescent="0.25">
      <c r="A29" s="66" t="s">
        <v>105</v>
      </c>
      <c r="B29" s="130"/>
      <c r="C29" s="68">
        <f t="shared" ref="C29:G29" si="3">SUM(C14:C28)</f>
        <v>6837785.8700000001</v>
      </c>
      <c r="D29" s="68">
        <f t="shared" si="3"/>
        <v>1614079.29</v>
      </c>
      <c r="E29" s="68">
        <f t="shared" si="3"/>
        <v>1339775.29</v>
      </c>
      <c r="F29" s="68">
        <f t="shared" si="3"/>
        <v>404431.29</v>
      </c>
      <c r="G29" s="64">
        <f t="shared" si="3"/>
        <v>3479500</v>
      </c>
      <c r="H29" s="150"/>
      <c r="I29" s="150"/>
      <c r="J29" s="65"/>
      <c r="K29" s="494"/>
    </row>
    <row r="30" spans="1:12" ht="18" customHeight="1" x14ac:dyDescent="0.2">
      <c r="A30" s="652" t="s">
        <v>518</v>
      </c>
      <c r="B30" s="652"/>
      <c r="C30" s="652"/>
      <c r="D30" s="652"/>
      <c r="E30" s="652"/>
      <c r="F30" s="652"/>
      <c r="G30" s="652"/>
      <c r="H30" s="652"/>
      <c r="I30" s="652"/>
      <c r="J30" s="653"/>
      <c r="K30" s="494"/>
    </row>
    <row r="31" spans="1:12" ht="67.5" customHeight="1" x14ac:dyDescent="0.2">
      <c r="A31" s="496" t="s">
        <v>670</v>
      </c>
      <c r="B31" s="151">
        <v>1603</v>
      </c>
      <c r="C31" s="134">
        <f>E31+D31+F31+G31</f>
        <v>32010</v>
      </c>
      <c r="D31" s="501">
        <v>10670</v>
      </c>
      <c r="E31" s="501">
        <v>10670</v>
      </c>
      <c r="F31" s="501">
        <f>10670</f>
        <v>10670</v>
      </c>
      <c r="G31" s="507">
        <v>0</v>
      </c>
      <c r="H31" s="509" t="s">
        <v>817</v>
      </c>
      <c r="I31" s="510" t="s">
        <v>326</v>
      </c>
      <c r="J31" s="502" t="s">
        <v>519</v>
      </c>
      <c r="K31" s="494">
        <v>16</v>
      </c>
    </row>
    <row r="32" spans="1:12" ht="67.5" customHeight="1" x14ac:dyDescent="0.2">
      <c r="A32" s="496" t="s">
        <v>319</v>
      </c>
      <c r="B32" s="151">
        <v>1603</v>
      </c>
      <c r="C32" s="134">
        <f t="shared" ref="C32:C42" si="4">E32+D32+F32+G32</f>
        <v>2330100</v>
      </c>
      <c r="D32" s="160">
        <v>776700</v>
      </c>
      <c r="E32" s="160">
        <v>776700</v>
      </c>
      <c r="F32" s="160">
        <f>776700</f>
        <v>776700</v>
      </c>
      <c r="G32" s="507">
        <v>0</v>
      </c>
      <c r="H32" s="509" t="s">
        <v>520</v>
      </c>
      <c r="I32" s="510" t="s">
        <v>320</v>
      </c>
      <c r="J32" s="502" t="s">
        <v>521</v>
      </c>
      <c r="K32" s="494">
        <v>16</v>
      </c>
    </row>
    <row r="33" spans="1:13" s="497" customFormat="1" ht="66.75" customHeight="1" x14ac:dyDescent="0.2">
      <c r="A33" s="496" t="s">
        <v>613</v>
      </c>
      <c r="B33" s="151">
        <v>1603</v>
      </c>
      <c r="C33" s="134">
        <f t="shared" si="4"/>
        <v>240240</v>
      </c>
      <c r="D33" s="160">
        <v>5000</v>
      </c>
      <c r="E33" s="160">
        <v>60060</v>
      </c>
      <c r="F33" s="160">
        <v>60060</v>
      </c>
      <c r="G33" s="507">
        <v>115120</v>
      </c>
      <c r="H33" s="509" t="s">
        <v>522</v>
      </c>
      <c r="I33" s="510" t="s">
        <v>6</v>
      </c>
      <c r="J33" s="502" t="s">
        <v>818</v>
      </c>
      <c r="K33" s="494">
        <v>16</v>
      </c>
      <c r="L33" s="493"/>
    </row>
    <row r="34" spans="1:13" ht="89.25" customHeight="1" x14ac:dyDescent="0.2">
      <c r="A34" s="496" t="s">
        <v>321</v>
      </c>
      <c r="B34" s="151">
        <v>1603</v>
      </c>
      <c r="C34" s="134">
        <f t="shared" si="4"/>
        <v>113062</v>
      </c>
      <c r="D34" s="160">
        <v>113062</v>
      </c>
      <c r="E34" s="160">
        <v>0</v>
      </c>
      <c r="F34" s="160">
        <f>0</f>
        <v>0</v>
      </c>
      <c r="G34" s="507">
        <v>0</v>
      </c>
      <c r="H34" s="509" t="s">
        <v>520</v>
      </c>
      <c r="I34" s="511" t="s">
        <v>322</v>
      </c>
      <c r="J34" s="503" t="s">
        <v>523</v>
      </c>
      <c r="K34" s="494">
        <v>16</v>
      </c>
    </row>
    <row r="35" spans="1:13" ht="89.25" customHeight="1" x14ac:dyDescent="0.2">
      <c r="A35" s="496" t="s">
        <v>524</v>
      </c>
      <c r="B35" s="151">
        <v>1604</v>
      </c>
      <c r="C35" s="134">
        <f t="shared" si="4"/>
        <v>810000</v>
      </c>
      <c r="D35" s="160">
        <v>8500</v>
      </c>
      <c r="E35" s="160">
        <v>202500</v>
      </c>
      <c r="F35" s="160">
        <f>202500</f>
        <v>202500</v>
      </c>
      <c r="G35" s="507">
        <v>396500</v>
      </c>
      <c r="H35" s="509" t="s">
        <v>520</v>
      </c>
      <c r="I35" s="511" t="s">
        <v>517</v>
      </c>
      <c r="J35" s="503" t="s">
        <v>525</v>
      </c>
      <c r="K35" s="494">
        <v>16</v>
      </c>
      <c r="M35" s="512"/>
    </row>
    <row r="36" spans="1:13" ht="67.5" customHeight="1" x14ac:dyDescent="0.2">
      <c r="A36" s="496" t="s">
        <v>163</v>
      </c>
      <c r="B36" s="151">
        <v>1603</v>
      </c>
      <c r="C36" s="134">
        <f t="shared" si="4"/>
        <v>519336</v>
      </c>
      <c r="D36" s="508">
        <v>173112</v>
      </c>
      <c r="E36" s="508">
        <v>173112</v>
      </c>
      <c r="F36" s="508">
        <f>173112</f>
        <v>173112</v>
      </c>
      <c r="G36" s="507">
        <v>0</v>
      </c>
      <c r="H36" s="509" t="s">
        <v>520</v>
      </c>
      <c r="I36" s="511" t="s">
        <v>323</v>
      </c>
      <c r="J36" s="503" t="s">
        <v>526</v>
      </c>
      <c r="K36" s="494">
        <v>16</v>
      </c>
    </row>
    <row r="37" spans="1:13" ht="63" x14ac:dyDescent="0.2">
      <c r="A37" s="496" t="s">
        <v>164</v>
      </c>
      <c r="B37" s="151">
        <v>1603</v>
      </c>
      <c r="C37" s="134">
        <f t="shared" si="4"/>
        <v>157353</v>
      </c>
      <c r="D37" s="507">
        <v>32004</v>
      </c>
      <c r="E37" s="507">
        <v>32004</v>
      </c>
      <c r="F37" s="507">
        <f>32004</f>
        <v>32004</v>
      </c>
      <c r="G37" s="507">
        <v>61341</v>
      </c>
      <c r="H37" s="509" t="s">
        <v>520</v>
      </c>
      <c r="I37" s="510" t="s">
        <v>323</v>
      </c>
      <c r="J37" s="502" t="s">
        <v>527</v>
      </c>
      <c r="K37" s="494">
        <v>16</v>
      </c>
    </row>
    <row r="38" spans="1:13" ht="67.5" customHeight="1" x14ac:dyDescent="0.2">
      <c r="A38" s="496" t="s">
        <v>324</v>
      </c>
      <c r="B38" s="151">
        <v>1603</v>
      </c>
      <c r="C38" s="134">
        <f t="shared" si="4"/>
        <v>221733</v>
      </c>
      <c r="D38" s="507">
        <v>73911</v>
      </c>
      <c r="E38" s="507">
        <v>73911</v>
      </c>
      <c r="F38" s="507">
        <f>73911</f>
        <v>73911</v>
      </c>
      <c r="G38" s="507">
        <v>0</v>
      </c>
      <c r="H38" s="509" t="s">
        <v>520</v>
      </c>
      <c r="I38" s="510" t="s">
        <v>325</v>
      </c>
      <c r="J38" s="502" t="s">
        <v>528</v>
      </c>
      <c r="K38" s="494">
        <v>16</v>
      </c>
    </row>
    <row r="39" spans="1:13" ht="73.5" x14ac:dyDescent="0.2">
      <c r="A39" s="496" t="s">
        <v>529</v>
      </c>
      <c r="B39" s="151">
        <v>1603</v>
      </c>
      <c r="C39" s="134">
        <f t="shared" si="4"/>
        <v>2283</v>
      </c>
      <c r="D39" s="507">
        <v>768</v>
      </c>
      <c r="E39" s="507">
        <v>783</v>
      </c>
      <c r="F39" s="507">
        <f>732</f>
        <v>732</v>
      </c>
      <c r="G39" s="507">
        <v>0</v>
      </c>
      <c r="H39" s="509" t="s">
        <v>819</v>
      </c>
      <c r="I39" s="510" t="s">
        <v>327</v>
      </c>
      <c r="J39" s="502" t="s">
        <v>530</v>
      </c>
      <c r="K39" s="494">
        <v>16</v>
      </c>
    </row>
    <row r="40" spans="1:13" ht="57" customHeight="1" x14ac:dyDescent="0.2">
      <c r="A40" s="496" t="s">
        <v>820</v>
      </c>
      <c r="B40" s="151">
        <v>1603</v>
      </c>
      <c r="C40" s="134">
        <f t="shared" si="4"/>
        <v>20629</v>
      </c>
      <c r="D40" s="507">
        <v>6876</v>
      </c>
      <c r="E40" s="507">
        <v>6876</v>
      </c>
      <c r="F40" s="507">
        <f>6877</f>
        <v>6877</v>
      </c>
      <c r="G40" s="507">
        <v>0</v>
      </c>
      <c r="H40" s="509" t="s">
        <v>520</v>
      </c>
      <c r="I40" s="510" t="s">
        <v>531</v>
      </c>
      <c r="J40" s="502" t="s">
        <v>821</v>
      </c>
      <c r="K40" s="494">
        <v>16</v>
      </c>
    </row>
    <row r="41" spans="1:13" s="497" customFormat="1" ht="67.5" customHeight="1" x14ac:dyDescent="0.2">
      <c r="A41" s="496" t="s">
        <v>822</v>
      </c>
      <c r="B41" s="151">
        <v>1603</v>
      </c>
      <c r="C41" s="134">
        <f t="shared" si="4"/>
        <v>1000</v>
      </c>
      <c r="D41" s="507">
        <v>200</v>
      </c>
      <c r="E41" s="507">
        <v>200</v>
      </c>
      <c r="F41" s="507">
        <v>200</v>
      </c>
      <c r="G41" s="507">
        <v>400</v>
      </c>
      <c r="H41" s="509" t="s">
        <v>823</v>
      </c>
      <c r="I41" s="510" t="s">
        <v>6</v>
      </c>
      <c r="J41" s="502" t="s">
        <v>824</v>
      </c>
      <c r="K41" s="494">
        <v>16</v>
      </c>
      <c r="L41" s="493"/>
    </row>
    <row r="42" spans="1:13" s="497" customFormat="1" ht="67.5" customHeight="1" x14ac:dyDescent="0.2">
      <c r="A42" s="496" t="s">
        <v>822</v>
      </c>
      <c r="B42" s="151">
        <v>1603</v>
      </c>
      <c r="C42" s="134">
        <f t="shared" si="4"/>
        <v>25000</v>
      </c>
      <c r="D42" s="507">
        <v>5000</v>
      </c>
      <c r="E42" s="507">
        <v>5000</v>
      </c>
      <c r="F42" s="507">
        <f>5000</f>
        <v>5000</v>
      </c>
      <c r="G42" s="513">
        <v>10000</v>
      </c>
      <c r="H42" s="509" t="s">
        <v>532</v>
      </c>
      <c r="I42" s="510" t="s">
        <v>825</v>
      </c>
      <c r="J42" s="502" t="s">
        <v>667</v>
      </c>
      <c r="K42" s="494">
        <v>16</v>
      </c>
      <c r="L42" s="493"/>
    </row>
    <row r="43" spans="1:13" ht="24.75" customHeight="1" x14ac:dyDescent="0.2">
      <c r="A43" s="514" t="s">
        <v>533</v>
      </c>
      <c r="B43" s="161"/>
      <c r="C43" s="162">
        <f>SUM(C31:C42)</f>
        <v>4472746</v>
      </c>
      <c r="D43" s="162">
        <f t="shared" ref="D43:G43" si="5">SUM(D31:D42)</f>
        <v>1205803</v>
      </c>
      <c r="E43" s="162">
        <f t="shared" si="5"/>
        <v>1341816</v>
      </c>
      <c r="F43" s="162">
        <f t="shared" si="5"/>
        <v>1341766</v>
      </c>
      <c r="G43" s="515">
        <f t="shared" si="5"/>
        <v>583361</v>
      </c>
      <c r="H43" s="516"/>
      <c r="I43" s="517"/>
      <c r="J43" s="518"/>
      <c r="K43" s="519"/>
    </row>
    <row r="44" spans="1:13" ht="153" customHeight="1" x14ac:dyDescent="0.2">
      <c r="A44" s="496" t="s">
        <v>165</v>
      </c>
      <c r="B44" s="151">
        <v>1604</v>
      </c>
      <c r="C44" s="134">
        <f>E44+D44+F44+G44</f>
        <v>182698</v>
      </c>
      <c r="D44" s="520">
        <v>60899</v>
      </c>
      <c r="E44" s="520">
        <v>60899</v>
      </c>
      <c r="F44" s="520">
        <f>60900</f>
        <v>60900</v>
      </c>
      <c r="G44" s="520">
        <v>0</v>
      </c>
      <c r="H44" s="509" t="s">
        <v>335</v>
      </c>
      <c r="I44" s="510" t="s">
        <v>336</v>
      </c>
      <c r="J44" s="502" t="s">
        <v>534</v>
      </c>
      <c r="K44" s="494">
        <v>16</v>
      </c>
    </row>
    <row r="45" spans="1:13" ht="157.5" x14ac:dyDescent="0.2">
      <c r="A45" s="496" t="s">
        <v>166</v>
      </c>
      <c r="B45" s="151">
        <v>1604</v>
      </c>
      <c r="C45" s="134">
        <f t="shared" ref="C45:C70" si="6">E45+D45+F45+G45</f>
        <v>351112</v>
      </c>
      <c r="D45" s="501">
        <v>87778</v>
      </c>
      <c r="E45" s="501">
        <v>87778</v>
      </c>
      <c r="F45" s="501">
        <f>87778</f>
        <v>87778</v>
      </c>
      <c r="G45" s="520">
        <v>87778</v>
      </c>
      <c r="H45" s="509" t="s">
        <v>337</v>
      </c>
      <c r="I45" s="510" t="s">
        <v>338</v>
      </c>
      <c r="J45" s="502" t="s">
        <v>535</v>
      </c>
      <c r="K45" s="494">
        <v>16</v>
      </c>
    </row>
    <row r="46" spans="1:13" ht="99" customHeight="1" x14ac:dyDescent="0.2">
      <c r="A46" s="496" t="s">
        <v>168</v>
      </c>
      <c r="B46" s="151">
        <v>1604</v>
      </c>
      <c r="C46" s="134">
        <f t="shared" si="6"/>
        <v>319635</v>
      </c>
      <c r="D46" s="501">
        <v>58116</v>
      </c>
      <c r="E46" s="501">
        <v>58116</v>
      </c>
      <c r="F46" s="501">
        <v>58116</v>
      </c>
      <c r="G46" s="520">
        <v>145287</v>
      </c>
      <c r="H46" s="509" t="s">
        <v>536</v>
      </c>
      <c r="I46" s="510" t="s">
        <v>339</v>
      </c>
      <c r="J46" s="502" t="s">
        <v>537</v>
      </c>
      <c r="K46" s="494">
        <v>16</v>
      </c>
    </row>
    <row r="47" spans="1:13" ht="111" customHeight="1" x14ac:dyDescent="0.2">
      <c r="A47" s="496" t="s">
        <v>169</v>
      </c>
      <c r="B47" s="151">
        <v>1604</v>
      </c>
      <c r="C47" s="134">
        <f t="shared" si="6"/>
        <v>437142</v>
      </c>
      <c r="D47" s="501">
        <v>79480</v>
      </c>
      <c r="E47" s="501">
        <v>79480</v>
      </c>
      <c r="F47" s="501">
        <v>79480</v>
      </c>
      <c r="G47" s="520">
        <v>198702</v>
      </c>
      <c r="H47" s="509" t="s">
        <v>536</v>
      </c>
      <c r="I47" s="510" t="s">
        <v>340</v>
      </c>
      <c r="J47" s="502" t="s">
        <v>538</v>
      </c>
      <c r="K47" s="494">
        <v>16</v>
      </c>
    </row>
    <row r="48" spans="1:13" ht="120" customHeight="1" x14ac:dyDescent="0.2">
      <c r="A48" s="496" t="s">
        <v>170</v>
      </c>
      <c r="B48" s="151">
        <v>1604</v>
      </c>
      <c r="C48" s="134">
        <f t="shared" si="6"/>
        <v>187290</v>
      </c>
      <c r="D48" s="501">
        <v>31216</v>
      </c>
      <c r="E48" s="501">
        <v>31216</v>
      </c>
      <c r="F48" s="501">
        <v>31216</v>
      </c>
      <c r="G48" s="520">
        <v>93642</v>
      </c>
      <c r="H48" s="509" t="s">
        <v>341</v>
      </c>
      <c r="I48" s="510" t="s">
        <v>342</v>
      </c>
      <c r="J48" s="502" t="s">
        <v>539</v>
      </c>
      <c r="K48" s="494">
        <v>16</v>
      </c>
    </row>
    <row r="49" spans="1:11" ht="120" customHeight="1" x14ac:dyDescent="0.2">
      <c r="A49" s="496" t="s">
        <v>171</v>
      </c>
      <c r="B49" s="151">
        <v>1604</v>
      </c>
      <c r="C49" s="134">
        <f t="shared" si="6"/>
        <v>894642</v>
      </c>
      <c r="D49" s="501">
        <v>149107</v>
      </c>
      <c r="E49" s="501">
        <v>149107</v>
      </c>
      <c r="F49" s="501">
        <v>149107</v>
      </c>
      <c r="G49" s="520">
        <v>447321</v>
      </c>
      <c r="H49" s="509" t="s">
        <v>540</v>
      </c>
      <c r="I49" s="510" t="s">
        <v>343</v>
      </c>
      <c r="J49" s="502" t="s">
        <v>541</v>
      </c>
      <c r="K49" s="494">
        <v>16</v>
      </c>
    </row>
    <row r="50" spans="1:11" ht="132" customHeight="1" x14ac:dyDescent="0.2">
      <c r="A50" s="496" t="s">
        <v>172</v>
      </c>
      <c r="B50" s="151">
        <v>1604</v>
      </c>
      <c r="C50" s="134">
        <f t="shared" si="6"/>
        <v>696694</v>
      </c>
      <c r="D50" s="501">
        <v>116116</v>
      </c>
      <c r="E50" s="501">
        <v>116116</v>
      </c>
      <c r="F50" s="501">
        <v>116116</v>
      </c>
      <c r="G50" s="520">
        <v>348346</v>
      </c>
      <c r="H50" s="509" t="s">
        <v>826</v>
      </c>
      <c r="I50" s="510" t="s">
        <v>344</v>
      </c>
      <c r="J50" s="502" t="s">
        <v>542</v>
      </c>
      <c r="K50" s="494">
        <v>16</v>
      </c>
    </row>
    <row r="51" spans="1:11" ht="132" customHeight="1" x14ac:dyDescent="0.2">
      <c r="A51" s="496" t="s">
        <v>173</v>
      </c>
      <c r="B51" s="151">
        <v>1604</v>
      </c>
      <c r="C51" s="134">
        <f t="shared" si="6"/>
        <v>591592</v>
      </c>
      <c r="D51" s="501">
        <v>91015</v>
      </c>
      <c r="E51" s="501">
        <v>91015</v>
      </c>
      <c r="F51" s="501">
        <v>91015</v>
      </c>
      <c r="G51" s="520">
        <v>318547</v>
      </c>
      <c r="H51" s="509" t="s">
        <v>826</v>
      </c>
      <c r="I51" s="510" t="s">
        <v>346</v>
      </c>
      <c r="J51" s="502" t="s">
        <v>543</v>
      </c>
      <c r="K51" s="494">
        <v>16</v>
      </c>
    </row>
    <row r="52" spans="1:11" ht="120" customHeight="1" x14ac:dyDescent="0.2">
      <c r="A52" s="496" t="s">
        <v>178</v>
      </c>
      <c r="B52" s="151">
        <v>1604</v>
      </c>
      <c r="C52" s="134">
        <f t="shared" si="6"/>
        <v>355671</v>
      </c>
      <c r="D52" s="501">
        <v>54719</v>
      </c>
      <c r="E52" s="501">
        <v>54719</v>
      </c>
      <c r="F52" s="501">
        <v>54719</v>
      </c>
      <c r="G52" s="520">
        <v>191514</v>
      </c>
      <c r="H52" s="509" t="s">
        <v>540</v>
      </c>
      <c r="I52" s="510" t="s">
        <v>347</v>
      </c>
      <c r="J52" s="163" t="s">
        <v>544</v>
      </c>
      <c r="K52" s="494">
        <v>16</v>
      </c>
    </row>
    <row r="53" spans="1:11" ht="132" customHeight="1" x14ac:dyDescent="0.2">
      <c r="A53" s="496" t="s">
        <v>176</v>
      </c>
      <c r="B53" s="151">
        <v>1604</v>
      </c>
      <c r="C53" s="134">
        <f t="shared" si="6"/>
        <v>855276</v>
      </c>
      <c r="D53" s="501">
        <v>131582</v>
      </c>
      <c r="E53" s="501">
        <v>131582</v>
      </c>
      <c r="F53" s="501">
        <v>131582</v>
      </c>
      <c r="G53" s="520">
        <v>460530</v>
      </c>
      <c r="H53" s="509" t="s">
        <v>335</v>
      </c>
      <c r="I53" s="510" t="s">
        <v>348</v>
      </c>
      <c r="J53" s="163" t="s">
        <v>827</v>
      </c>
      <c r="K53" s="494">
        <v>16</v>
      </c>
    </row>
    <row r="54" spans="1:11" ht="78" customHeight="1" x14ac:dyDescent="0.2">
      <c r="A54" s="496" t="s">
        <v>828</v>
      </c>
      <c r="B54" s="151">
        <v>1604</v>
      </c>
      <c r="C54" s="134">
        <f t="shared" si="6"/>
        <v>169480</v>
      </c>
      <c r="D54" s="501">
        <v>32282</v>
      </c>
      <c r="E54" s="501">
        <v>32282</v>
      </c>
      <c r="F54" s="501">
        <v>32282</v>
      </c>
      <c r="G54" s="520">
        <v>72634</v>
      </c>
      <c r="H54" s="509" t="s">
        <v>335</v>
      </c>
      <c r="I54" s="510" t="s">
        <v>348</v>
      </c>
      <c r="J54" s="163" t="s">
        <v>829</v>
      </c>
      <c r="K54" s="494">
        <v>16</v>
      </c>
    </row>
    <row r="55" spans="1:11" ht="132" customHeight="1" x14ac:dyDescent="0.2">
      <c r="A55" s="496" t="s">
        <v>175</v>
      </c>
      <c r="B55" s="151">
        <v>1604</v>
      </c>
      <c r="C55" s="134">
        <f t="shared" si="6"/>
        <v>222843</v>
      </c>
      <c r="D55" s="501">
        <v>37140</v>
      </c>
      <c r="E55" s="501">
        <v>37140</v>
      </c>
      <c r="F55" s="501">
        <v>37140</v>
      </c>
      <c r="G55" s="520">
        <v>111423</v>
      </c>
      <c r="H55" s="509" t="s">
        <v>345</v>
      </c>
      <c r="I55" s="510" t="s">
        <v>349</v>
      </c>
      <c r="J55" s="163" t="s">
        <v>545</v>
      </c>
      <c r="K55" s="494">
        <v>16</v>
      </c>
    </row>
    <row r="56" spans="1:11" ht="132" customHeight="1" x14ac:dyDescent="0.2">
      <c r="A56" s="496" t="s">
        <v>179</v>
      </c>
      <c r="B56" s="151">
        <v>1604</v>
      </c>
      <c r="C56" s="134">
        <f t="shared" si="6"/>
        <v>414125</v>
      </c>
      <c r="D56" s="501">
        <v>69022</v>
      </c>
      <c r="E56" s="501">
        <v>69022</v>
      </c>
      <c r="F56" s="501">
        <v>69022</v>
      </c>
      <c r="G56" s="520">
        <v>207059</v>
      </c>
      <c r="H56" s="509" t="s">
        <v>826</v>
      </c>
      <c r="I56" s="510" t="s">
        <v>350</v>
      </c>
      <c r="J56" s="163" t="s">
        <v>546</v>
      </c>
      <c r="K56" s="494">
        <v>16</v>
      </c>
    </row>
    <row r="57" spans="1:11" ht="132" customHeight="1" x14ac:dyDescent="0.2">
      <c r="A57" s="496" t="s">
        <v>177</v>
      </c>
      <c r="B57" s="151">
        <v>1604</v>
      </c>
      <c r="C57" s="134">
        <f t="shared" si="6"/>
        <v>341394</v>
      </c>
      <c r="D57" s="501">
        <v>56899</v>
      </c>
      <c r="E57" s="501">
        <v>56899</v>
      </c>
      <c r="F57" s="501">
        <v>56899</v>
      </c>
      <c r="G57" s="520">
        <v>170697</v>
      </c>
      <c r="H57" s="509" t="s">
        <v>826</v>
      </c>
      <c r="I57" s="510" t="s">
        <v>351</v>
      </c>
      <c r="J57" s="163" t="s">
        <v>547</v>
      </c>
      <c r="K57" s="494">
        <v>16</v>
      </c>
    </row>
    <row r="58" spans="1:11" ht="111" customHeight="1" x14ac:dyDescent="0.2">
      <c r="A58" s="496" t="s">
        <v>272</v>
      </c>
      <c r="B58" s="151">
        <v>1604</v>
      </c>
      <c r="C58" s="134">
        <f t="shared" si="6"/>
        <v>512326</v>
      </c>
      <c r="D58" s="501">
        <v>78820</v>
      </c>
      <c r="E58" s="501">
        <v>78820</v>
      </c>
      <c r="F58" s="501">
        <v>78820</v>
      </c>
      <c r="G58" s="520">
        <v>275866</v>
      </c>
      <c r="H58" s="509" t="s">
        <v>341</v>
      </c>
      <c r="I58" s="510" t="s">
        <v>352</v>
      </c>
      <c r="J58" s="502" t="s">
        <v>548</v>
      </c>
      <c r="K58" s="494">
        <v>16</v>
      </c>
    </row>
    <row r="59" spans="1:11" ht="142.5" customHeight="1" x14ac:dyDescent="0.2">
      <c r="A59" s="496" t="s">
        <v>174</v>
      </c>
      <c r="B59" s="151">
        <v>1604</v>
      </c>
      <c r="C59" s="134">
        <f t="shared" si="6"/>
        <v>757858</v>
      </c>
      <c r="D59" s="164">
        <v>101048</v>
      </c>
      <c r="E59" s="164">
        <v>101048</v>
      </c>
      <c r="F59" s="164">
        <v>101048</v>
      </c>
      <c r="G59" s="520">
        <v>454714</v>
      </c>
      <c r="H59" s="509" t="s">
        <v>549</v>
      </c>
      <c r="I59" s="510" t="s">
        <v>353</v>
      </c>
      <c r="J59" s="163" t="s">
        <v>550</v>
      </c>
      <c r="K59" s="494">
        <v>16</v>
      </c>
    </row>
    <row r="60" spans="1:11" ht="57" customHeight="1" x14ac:dyDescent="0.2">
      <c r="A60" s="496" t="s">
        <v>266</v>
      </c>
      <c r="B60" s="151">
        <v>1604</v>
      </c>
      <c r="C60" s="134">
        <f t="shared" si="6"/>
        <v>517</v>
      </c>
      <c r="D60" s="164">
        <v>517</v>
      </c>
      <c r="E60" s="501">
        <v>0</v>
      </c>
      <c r="F60" s="501">
        <v>0</v>
      </c>
      <c r="G60" s="520">
        <v>0</v>
      </c>
      <c r="H60" s="509" t="s">
        <v>354</v>
      </c>
      <c r="I60" s="510" t="s">
        <v>355</v>
      </c>
      <c r="J60" s="502" t="s">
        <v>551</v>
      </c>
      <c r="K60" s="494">
        <v>16</v>
      </c>
    </row>
    <row r="61" spans="1:11" ht="45" customHeight="1" x14ac:dyDescent="0.2">
      <c r="A61" s="496" t="s">
        <v>267</v>
      </c>
      <c r="B61" s="151">
        <v>1604</v>
      </c>
      <c r="C61" s="134">
        <f t="shared" si="6"/>
        <v>130</v>
      </c>
      <c r="D61" s="164">
        <v>130</v>
      </c>
      <c r="E61" s="501">
        <v>0</v>
      </c>
      <c r="F61" s="501">
        <v>0</v>
      </c>
      <c r="G61" s="520">
        <v>0</v>
      </c>
      <c r="H61" s="509" t="s">
        <v>552</v>
      </c>
      <c r="I61" s="510" t="s">
        <v>356</v>
      </c>
      <c r="J61" s="502" t="s">
        <v>553</v>
      </c>
      <c r="K61" s="494">
        <v>16</v>
      </c>
    </row>
    <row r="62" spans="1:11" ht="57" customHeight="1" x14ac:dyDescent="0.2">
      <c r="A62" s="496" t="s">
        <v>268</v>
      </c>
      <c r="B62" s="151">
        <v>1604</v>
      </c>
      <c r="C62" s="134">
        <f t="shared" si="6"/>
        <v>127332</v>
      </c>
      <c r="D62" s="164">
        <v>21222</v>
      </c>
      <c r="E62" s="164">
        <v>21222</v>
      </c>
      <c r="F62" s="164">
        <v>21222</v>
      </c>
      <c r="G62" s="520">
        <v>63666</v>
      </c>
      <c r="H62" s="509" t="s">
        <v>357</v>
      </c>
      <c r="I62" s="510" t="s">
        <v>358</v>
      </c>
      <c r="J62" s="502" t="s">
        <v>554</v>
      </c>
      <c r="K62" s="494">
        <v>16</v>
      </c>
    </row>
    <row r="63" spans="1:11" ht="57" customHeight="1" x14ac:dyDescent="0.2">
      <c r="A63" s="496" t="s">
        <v>269</v>
      </c>
      <c r="B63" s="151">
        <v>1604</v>
      </c>
      <c r="C63" s="134">
        <f t="shared" si="6"/>
        <v>12462</v>
      </c>
      <c r="D63" s="164">
        <v>2077</v>
      </c>
      <c r="E63" s="164">
        <v>2077</v>
      </c>
      <c r="F63" s="164">
        <v>2077</v>
      </c>
      <c r="G63" s="520">
        <v>6231</v>
      </c>
      <c r="H63" s="509" t="s">
        <v>830</v>
      </c>
      <c r="I63" s="510" t="s">
        <v>359</v>
      </c>
      <c r="J63" s="502" t="s">
        <v>555</v>
      </c>
      <c r="K63" s="494">
        <v>16</v>
      </c>
    </row>
    <row r="64" spans="1:11" ht="57" customHeight="1" x14ac:dyDescent="0.2">
      <c r="A64" s="496" t="s">
        <v>270</v>
      </c>
      <c r="B64" s="151">
        <v>1604</v>
      </c>
      <c r="C64" s="134">
        <f t="shared" si="6"/>
        <v>37970</v>
      </c>
      <c r="D64" s="164">
        <v>18985</v>
      </c>
      <c r="E64" s="164">
        <v>18985</v>
      </c>
      <c r="F64" s="164">
        <v>0</v>
      </c>
      <c r="G64" s="520">
        <v>0</v>
      </c>
      <c r="H64" s="509" t="s">
        <v>831</v>
      </c>
      <c r="I64" s="510" t="s">
        <v>360</v>
      </c>
      <c r="J64" s="502" t="s">
        <v>556</v>
      </c>
      <c r="K64" s="494">
        <v>16</v>
      </c>
    </row>
    <row r="65" spans="1:12" ht="67.5" customHeight="1" x14ac:dyDescent="0.2">
      <c r="A65" s="153" t="s">
        <v>167</v>
      </c>
      <c r="B65" s="151">
        <v>1604</v>
      </c>
      <c r="C65" s="134">
        <f t="shared" si="6"/>
        <v>51450</v>
      </c>
      <c r="D65" s="501">
        <v>10290</v>
      </c>
      <c r="E65" s="501">
        <v>10290</v>
      </c>
      <c r="F65" s="501">
        <v>10290</v>
      </c>
      <c r="G65" s="520">
        <v>20580</v>
      </c>
      <c r="H65" s="509" t="s">
        <v>557</v>
      </c>
      <c r="I65" s="510" t="s">
        <v>361</v>
      </c>
      <c r="J65" s="165" t="s">
        <v>558</v>
      </c>
      <c r="K65" s="494">
        <v>16</v>
      </c>
    </row>
    <row r="66" spans="1:12" ht="67.5" customHeight="1" x14ac:dyDescent="0.2">
      <c r="A66" s="153" t="s">
        <v>271</v>
      </c>
      <c r="B66" s="151">
        <v>1604</v>
      </c>
      <c r="C66" s="134">
        <f t="shared" si="6"/>
        <v>3864</v>
      </c>
      <c r="D66" s="520">
        <v>644</v>
      </c>
      <c r="E66" s="520">
        <v>644</v>
      </c>
      <c r="F66" s="520">
        <v>644</v>
      </c>
      <c r="G66" s="520">
        <v>1932</v>
      </c>
      <c r="H66" s="509" t="s">
        <v>832</v>
      </c>
      <c r="I66" s="510" t="s">
        <v>362</v>
      </c>
      <c r="J66" s="165" t="s">
        <v>559</v>
      </c>
      <c r="K66" s="494">
        <v>16</v>
      </c>
    </row>
    <row r="67" spans="1:12" ht="111" customHeight="1" x14ac:dyDescent="0.2">
      <c r="A67" s="496" t="s">
        <v>560</v>
      </c>
      <c r="B67" s="151">
        <v>1604</v>
      </c>
      <c r="C67" s="134">
        <f t="shared" si="6"/>
        <v>857081</v>
      </c>
      <c r="D67" s="520">
        <v>107135</v>
      </c>
      <c r="E67" s="520">
        <v>107135</v>
      </c>
      <c r="F67" s="520">
        <v>107135</v>
      </c>
      <c r="G67" s="520">
        <v>535676</v>
      </c>
      <c r="H67" s="509" t="s">
        <v>549</v>
      </c>
      <c r="I67" s="510" t="s">
        <v>561</v>
      </c>
      <c r="J67" s="165" t="s">
        <v>562</v>
      </c>
      <c r="K67" s="494">
        <v>16</v>
      </c>
    </row>
    <row r="68" spans="1:12" ht="105" customHeight="1" x14ac:dyDescent="0.2">
      <c r="A68" s="496" t="s">
        <v>563</v>
      </c>
      <c r="B68" s="151">
        <v>1604</v>
      </c>
      <c r="C68" s="134">
        <f t="shared" si="6"/>
        <v>151098</v>
      </c>
      <c r="D68" s="520">
        <v>75549</v>
      </c>
      <c r="E68" s="520">
        <v>75549</v>
      </c>
      <c r="F68" s="501">
        <v>0</v>
      </c>
      <c r="G68" s="520">
        <v>0</v>
      </c>
      <c r="H68" s="509" t="s">
        <v>549</v>
      </c>
      <c r="I68" s="510" t="s">
        <v>564</v>
      </c>
      <c r="J68" s="165" t="s">
        <v>565</v>
      </c>
      <c r="K68" s="494">
        <v>16</v>
      </c>
    </row>
    <row r="69" spans="1:12" ht="111" customHeight="1" x14ac:dyDescent="0.2">
      <c r="A69" s="496" t="s">
        <v>566</v>
      </c>
      <c r="B69" s="166">
        <v>1604</v>
      </c>
      <c r="C69" s="134">
        <f t="shared" si="6"/>
        <v>1039485</v>
      </c>
      <c r="D69" s="501">
        <v>103948</v>
      </c>
      <c r="E69" s="501">
        <v>103948</v>
      </c>
      <c r="F69" s="501">
        <v>103948</v>
      </c>
      <c r="G69" s="520">
        <v>727641</v>
      </c>
      <c r="H69" s="521" t="s">
        <v>567</v>
      </c>
      <c r="I69" s="522" t="s">
        <v>568</v>
      </c>
      <c r="J69" s="165" t="s">
        <v>569</v>
      </c>
      <c r="K69" s="494">
        <v>16</v>
      </c>
    </row>
    <row r="70" spans="1:12" s="497" customFormat="1" ht="34.5" customHeight="1" x14ac:dyDescent="0.2">
      <c r="A70" s="500" t="s">
        <v>833</v>
      </c>
      <c r="B70" s="166">
        <v>1604</v>
      </c>
      <c r="C70" s="134">
        <f t="shared" si="6"/>
        <v>14100</v>
      </c>
      <c r="D70" s="520">
        <v>14100</v>
      </c>
      <c r="E70" s="520">
        <v>0</v>
      </c>
      <c r="F70" s="501">
        <v>0</v>
      </c>
      <c r="G70" s="523">
        <v>0</v>
      </c>
      <c r="H70" s="521" t="s">
        <v>831</v>
      </c>
      <c r="I70" s="524" t="s">
        <v>570</v>
      </c>
      <c r="J70" s="143" t="s">
        <v>834</v>
      </c>
      <c r="K70" s="494">
        <v>16</v>
      </c>
      <c r="L70" s="493"/>
    </row>
    <row r="71" spans="1:12" ht="24.75" customHeight="1" x14ac:dyDescent="0.2">
      <c r="A71" s="514" t="s">
        <v>571</v>
      </c>
      <c r="B71" s="161"/>
      <c r="C71" s="162">
        <f>SUM(C44:C70)</f>
        <v>9585267</v>
      </c>
      <c r="D71" s="162">
        <f t="shared" ref="D71:G71" si="7">SUM(D44:D70)</f>
        <v>1589836</v>
      </c>
      <c r="E71" s="162">
        <f t="shared" si="7"/>
        <v>1575089</v>
      </c>
      <c r="F71" s="162">
        <f t="shared" si="7"/>
        <v>1480556</v>
      </c>
      <c r="G71" s="515">
        <f t="shared" si="7"/>
        <v>4939786</v>
      </c>
      <c r="H71" s="516"/>
      <c r="I71" s="517"/>
      <c r="J71" s="518"/>
      <c r="K71" s="519"/>
    </row>
    <row r="72" spans="1:12" ht="89.25" customHeight="1" x14ac:dyDescent="0.2">
      <c r="A72" s="153" t="s">
        <v>334</v>
      </c>
      <c r="B72" s="151">
        <v>1620</v>
      </c>
      <c r="C72" s="134">
        <f>E72+D72+F72+G72</f>
        <v>83200</v>
      </c>
      <c r="D72" s="507">
        <v>20800</v>
      </c>
      <c r="E72" s="507">
        <v>20800</v>
      </c>
      <c r="F72" s="507">
        <v>20800</v>
      </c>
      <c r="G72" s="525">
        <v>20800</v>
      </c>
      <c r="H72" s="509" t="s">
        <v>572</v>
      </c>
      <c r="I72" s="509" t="s">
        <v>573</v>
      </c>
      <c r="J72" s="143" t="s">
        <v>835</v>
      </c>
      <c r="K72" s="494">
        <v>16</v>
      </c>
    </row>
    <row r="73" spans="1:12" ht="24.75" customHeight="1" x14ac:dyDescent="0.2">
      <c r="A73" s="514" t="s">
        <v>574</v>
      </c>
      <c r="B73" s="161"/>
      <c r="C73" s="162">
        <f>SUM(C72)</f>
        <v>83200</v>
      </c>
      <c r="D73" s="162">
        <f t="shared" ref="D73:G73" si="8">SUM(D72)</f>
        <v>20800</v>
      </c>
      <c r="E73" s="162">
        <f t="shared" si="8"/>
        <v>20800</v>
      </c>
      <c r="F73" s="162">
        <f t="shared" si="8"/>
        <v>20800</v>
      </c>
      <c r="G73" s="515">
        <f t="shared" si="8"/>
        <v>20800</v>
      </c>
      <c r="H73" s="516"/>
      <c r="I73" s="517"/>
      <c r="J73" s="518"/>
      <c r="K73" s="519"/>
    </row>
    <row r="74" spans="1:12" ht="45" customHeight="1" x14ac:dyDescent="0.2">
      <c r="A74" s="496" t="s">
        <v>328</v>
      </c>
      <c r="B74" s="151">
        <v>1616</v>
      </c>
      <c r="C74" s="134">
        <f>E74+D74+F74</f>
        <v>24600</v>
      </c>
      <c r="D74" s="507">
        <v>8200</v>
      </c>
      <c r="E74" s="507">
        <v>8200</v>
      </c>
      <c r="F74" s="507">
        <v>8200</v>
      </c>
      <c r="G74" s="526" t="s">
        <v>6</v>
      </c>
      <c r="H74" s="509" t="s">
        <v>329</v>
      </c>
      <c r="I74" s="510" t="s">
        <v>330</v>
      </c>
      <c r="J74" s="502" t="s">
        <v>331</v>
      </c>
      <c r="K74" s="494">
        <v>16</v>
      </c>
    </row>
    <row r="75" spans="1:12" ht="57" customHeight="1" x14ac:dyDescent="0.2">
      <c r="A75" s="496" t="s">
        <v>265</v>
      </c>
      <c r="B75" s="151" t="s">
        <v>411</v>
      </c>
      <c r="C75" s="134">
        <f t="shared" ref="C75:C76" si="9">E75+D75+F75+G75</f>
        <v>179002</v>
      </c>
      <c r="D75" s="507">
        <v>0</v>
      </c>
      <c r="E75" s="507">
        <v>0</v>
      </c>
      <c r="F75" s="507">
        <v>0</v>
      </c>
      <c r="G75" s="507">
        <v>179002</v>
      </c>
      <c r="H75" s="509" t="s">
        <v>836</v>
      </c>
      <c r="I75" s="510" t="s">
        <v>332</v>
      </c>
      <c r="J75" s="527" t="s">
        <v>333</v>
      </c>
      <c r="K75" s="494">
        <v>16</v>
      </c>
    </row>
    <row r="76" spans="1:12" ht="45" customHeight="1" x14ac:dyDescent="0.2">
      <c r="A76" s="528" t="s">
        <v>837</v>
      </c>
      <c r="B76" s="151">
        <v>8500</v>
      </c>
      <c r="C76" s="134">
        <f t="shared" si="9"/>
        <v>24000</v>
      </c>
      <c r="D76" s="152">
        <v>12000</v>
      </c>
      <c r="E76" s="152">
        <v>12000</v>
      </c>
      <c r="F76" s="152">
        <v>0</v>
      </c>
      <c r="G76" s="513">
        <v>0</v>
      </c>
      <c r="H76" s="141" t="s">
        <v>838</v>
      </c>
      <c r="I76" s="141" t="s">
        <v>6</v>
      </c>
      <c r="J76" s="173" t="s">
        <v>839</v>
      </c>
      <c r="K76" s="529">
        <v>16</v>
      </c>
    </row>
    <row r="77" spans="1:12" ht="15.75" customHeight="1" x14ac:dyDescent="0.2">
      <c r="A77" s="514" t="s">
        <v>575</v>
      </c>
      <c r="B77" s="161"/>
      <c r="C77" s="162">
        <f t="shared" ref="C77:G77" si="10">SUM(C74:C76)</f>
        <v>227602</v>
      </c>
      <c r="D77" s="162">
        <f t="shared" si="10"/>
        <v>20200</v>
      </c>
      <c r="E77" s="162">
        <f t="shared" si="10"/>
        <v>20200</v>
      </c>
      <c r="F77" s="162">
        <f t="shared" si="10"/>
        <v>8200</v>
      </c>
      <c r="G77" s="515">
        <f t="shared" si="10"/>
        <v>179002</v>
      </c>
      <c r="H77" s="516"/>
      <c r="I77" s="517"/>
      <c r="J77" s="530"/>
      <c r="K77" s="519"/>
    </row>
    <row r="78" spans="1:12" ht="15.75" customHeight="1" thickBot="1" x14ac:dyDescent="0.25">
      <c r="A78" s="168" t="s">
        <v>576</v>
      </c>
      <c r="B78" s="169"/>
      <c r="C78" s="170">
        <f>SUM(C77,C73,C43,C71)</f>
        <v>14368815</v>
      </c>
      <c r="D78" s="170">
        <f>SUM(D77,D73,D43,D71)</f>
        <v>2836639</v>
      </c>
      <c r="E78" s="170">
        <f t="shared" ref="E78:G78" si="11">SUM(E77,E73,E43,E71)</f>
        <v>2957905</v>
      </c>
      <c r="F78" s="170">
        <f t="shared" si="11"/>
        <v>2851322</v>
      </c>
      <c r="G78" s="531">
        <f t="shared" si="11"/>
        <v>5722949</v>
      </c>
      <c r="H78" s="171"/>
      <c r="I78" s="171"/>
      <c r="J78" s="172"/>
      <c r="K78" s="494">
        <v>16</v>
      </c>
    </row>
    <row r="79" spans="1:12" ht="18" customHeight="1" x14ac:dyDescent="0.2">
      <c r="A79" s="641" t="s">
        <v>577</v>
      </c>
      <c r="B79" s="641"/>
      <c r="C79" s="641"/>
      <c r="D79" s="641"/>
      <c r="E79" s="641"/>
      <c r="F79" s="641"/>
      <c r="G79" s="641"/>
      <c r="H79" s="641"/>
      <c r="I79" s="641"/>
      <c r="J79" s="642"/>
      <c r="K79" s="494">
        <v>16</v>
      </c>
    </row>
    <row r="80" spans="1:12" ht="99" customHeight="1" x14ac:dyDescent="0.2">
      <c r="A80" s="532" t="s">
        <v>840</v>
      </c>
      <c r="B80" s="533">
        <v>8018</v>
      </c>
      <c r="C80" s="134">
        <f>E80+D80+F80+G80</f>
        <v>467</v>
      </c>
      <c r="D80" s="501">
        <v>233</v>
      </c>
      <c r="E80" s="534">
        <v>234</v>
      </c>
      <c r="F80" s="534">
        <v>0</v>
      </c>
      <c r="G80" s="534">
        <v>0</v>
      </c>
      <c r="H80" s="521" t="s">
        <v>578</v>
      </c>
      <c r="I80" s="533" t="s">
        <v>6</v>
      </c>
      <c r="J80" s="143" t="s">
        <v>841</v>
      </c>
      <c r="K80" s="494">
        <v>19</v>
      </c>
    </row>
    <row r="81" spans="1:12" ht="63" x14ac:dyDescent="0.2">
      <c r="A81" s="496" t="s">
        <v>579</v>
      </c>
      <c r="B81" s="151">
        <v>1862</v>
      </c>
      <c r="C81" s="134">
        <f t="shared" ref="C81:C86" si="12">E81+D81+F81+G81</f>
        <v>1400</v>
      </c>
      <c r="D81" s="501">
        <v>1400</v>
      </c>
      <c r="E81" s="501">
        <v>0</v>
      </c>
      <c r="F81" s="501">
        <v>0</v>
      </c>
      <c r="G81" s="501">
        <v>0</v>
      </c>
      <c r="H81" s="509" t="s">
        <v>580</v>
      </c>
      <c r="I81" s="510" t="s">
        <v>581</v>
      </c>
      <c r="J81" s="173" t="s">
        <v>842</v>
      </c>
      <c r="K81" s="494">
        <v>19</v>
      </c>
    </row>
    <row r="82" spans="1:12" s="497" customFormat="1" ht="120.75" customHeight="1" x14ac:dyDescent="0.2">
      <c r="A82" s="496" t="s">
        <v>843</v>
      </c>
      <c r="B82" s="151">
        <v>7043</v>
      </c>
      <c r="C82" s="134">
        <f t="shared" si="12"/>
        <v>26593</v>
      </c>
      <c r="D82" s="501">
        <v>3859</v>
      </c>
      <c r="E82" s="501">
        <v>3807</v>
      </c>
      <c r="F82" s="501">
        <v>3162</v>
      </c>
      <c r="G82" s="534">
        <v>15765</v>
      </c>
      <c r="H82" s="509" t="s">
        <v>6</v>
      </c>
      <c r="I82" s="510" t="s">
        <v>6</v>
      </c>
      <c r="J82" s="173" t="s">
        <v>844</v>
      </c>
      <c r="K82" s="494">
        <v>19</v>
      </c>
      <c r="L82" s="493"/>
    </row>
    <row r="83" spans="1:12" s="497" customFormat="1" ht="34.5" customHeight="1" x14ac:dyDescent="0.2">
      <c r="A83" s="496" t="s">
        <v>845</v>
      </c>
      <c r="B83" s="151">
        <v>1250</v>
      </c>
      <c r="C83" s="134">
        <f t="shared" si="12"/>
        <v>1000</v>
      </c>
      <c r="D83" s="501">
        <v>1000</v>
      </c>
      <c r="E83" s="501">
        <v>0</v>
      </c>
      <c r="F83" s="501">
        <v>0</v>
      </c>
      <c r="G83" s="534">
        <v>0</v>
      </c>
      <c r="H83" s="509" t="s">
        <v>6</v>
      </c>
      <c r="I83" s="510" t="s">
        <v>6</v>
      </c>
      <c r="J83" s="173" t="s">
        <v>846</v>
      </c>
      <c r="K83" s="494"/>
      <c r="L83" s="493"/>
    </row>
    <row r="84" spans="1:12" s="497" customFormat="1" ht="56.25" customHeight="1" x14ac:dyDescent="0.2">
      <c r="A84" s="496" t="s">
        <v>847</v>
      </c>
      <c r="B84" s="151">
        <v>1862</v>
      </c>
      <c r="C84" s="134">
        <f t="shared" si="12"/>
        <v>42000</v>
      </c>
      <c r="D84" s="501">
        <v>42000</v>
      </c>
      <c r="E84" s="501">
        <v>0</v>
      </c>
      <c r="F84" s="501">
        <v>0</v>
      </c>
      <c r="G84" s="534">
        <v>0</v>
      </c>
      <c r="H84" s="509" t="s">
        <v>580</v>
      </c>
      <c r="I84" s="510" t="s">
        <v>6</v>
      </c>
      <c r="J84" s="173" t="s">
        <v>848</v>
      </c>
      <c r="K84" s="494">
        <v>19</v>
      </c>
      <c r="L84" s="493"/>
    </row>
    <row r="85" spans="1:12" ht="45" customHeight="1" x14ac:dyDescent="0.2">
      <c r="A85" s="500" t="s">
        <v>849</v>
      </c>
      <c r="B85" s="166">
        <v>1622</v>
      </c>
      <c r="C85" s="134">
        <f t="shared" si="12"/>
        <v>59</v>
      </c>
      <c r="D85" s="534">
        <v>59</v>
      </c>
      <c r="E85" s="534">
        <v>0</v>
      </c>
      <c r="F85" s="534">
        <v>0</v>
      </c>
      <c r="G85" s="534">
        <v>0</v>
      </c>
      <c r="H85" s="521" t="s">
        <v>850</v>
      </c>
      <c r="I85" s="535" t="s">
        <v>851</v>
      </c>
      <c r="J85" s="167" t="s">
        <v>852</v>
      </c>
      <c r="K85" s="494">
        <v>19</v>
      </c>
    </row>
    <row r="86" spans="1:12" ht="68.25" customHeight="1" thickBot="1" x14ac:dyDescent="0.25">
      <c r="A86" s="500" t="s">
        <v>363</v>
      </c>
      <c r="B86" s="166">
        <v>1617</v>
      </c>
      <c r="C86" s="134">
        <f t="shared" si="12"/>
        <v>521</v>
      </c>
      <c r="D86" s="534">
        <v>521</v>
      </c>
      <c r="E86" s="534">
        <v>0</v>
      </c>
      <c r="F86" s="534">
        <v>0</v>
      </c>
      <c r="G86" s="534">
        <v>0</v>
      </c>
      <c r="H86" s="536" t="s">
        <v>582</v>
      </c>
      <c r="I86" s="174" t="s">
        <v>364</v>
      </c>
      <c r="J86" s="537" t="s">
        <v>853</v>
      </c>
      <c r="K86" s="519">
        <v>19</v>
      </c>
    </row>
    <row r="87" spans="1:12" ht="27" customHeight="1" thickBot="1" x14ac:dyDescent="0.25">
      <c r="A87" s="175" t="s">
        <v>583</v>
      </c>
      <c r="B87" s="176"/>
      <c r="C87" s="177">
        <f>SUM(C80:C86)</f>
        <v>72040</v>
      </c>
      <c r="D87" s="177">
        <f t="shared" ref="D87:G87" si="13">SUM(D80:D86)</f>
        <v>49072</v>
      </c>
      <c r="E87" s="177">
        <f t="shared" si="13"/>
        <v>4041</v>
      </c>
      <c r="F87" s="177">
        <f t="shared" si="13"/>
        <v>3162</v>
      </c>
      <c r="G87" s="64">
        <f t="shared" si="13"/>
        <v>15765</v>
      </c>
      <c r="H87" s="178"/>
      <c r="I87" s="178"/>
      <c r="J87" s="179"/>
      <c r="K87" s="494"/>
    </row>
    <row r="88" spans="1:12" ht="18" customHeight="1" x14ac:dyDescent="0.2">
      <c r="A88" s="641" t="s">
        <v>146</v>
      </c>
      <c r="B88" s="641"/>
      <c r="C88" s="641"/>
      <c r="D88" s="641"/>
      <c r="E88" s="641"/>
      <c r="F88" s="641"/>
      <c r="G88" s="641"/>
      <c r="H88" s="641"/>
      <c r="I88" s="641"/>
      <c r="J88" s="642"/>
      <c r="K88" s="494"/>
    </row>
    <row r="89" spans="1:12" ht="34.5" customHeight="1" x14ac:dyDescent="0.2">
      <c r="A89" s="500" t="s">
        <v>273</v>
      </c>
      <c r="B89" s="139" t="s">
        <v>365</v>
      </c>
      <c r="C89" s="134">
        <f>E89+D89+F89</f>
        <v>45</v>
      </c>
      <c r="D89" s="132">
        <v>15</v>
      </c>
      <c r="E89" s="132">
        <v>15</v>
      </c>
      <c r="F89" s="132">
        <v>15</v>
      </c>
      <c r="G89" s="147" t="s">
        <v>6</v>
      </c>
      <c r="H89" s="141" t="s">
        <v>854</v>
      </c>
      <c r="I89" s="142" t="s">
        <v>366</v>
      </c>
      <c r="J89" s="149" t="s">
        <v>855</v>
      </c>
      <c r="K89" s="494">
        <v>5</v>
      </c>
    </row>
    <row r="90" spans="1:12" ht="52.5" x14ac:dyDescent="0.2">
      <c r="A90" s="500" t="s">
        <v>367</v>
      </c>
      <c r="B90" s="146" t="s">
        <v>584</v>
      </c>
      <c r="C90" s="134">
        <f t="shared" ref="C90:C91" si="14">E90+D90+F90+G90</f>
        <v>20000</v>
      </c>
      <c r="D90" s="132">
        <v>20000</v>
      </c>
      <c r="E90" s="132">
        <v>0</v>
      </c>
      <c r="F90" s="132">
        <v>0</v>
      </c>
      <c r="G90" s="132">
        <v>0</v>
      </c>
      <c r="H90" s="141" t="s">
        <v>836</v>
      </c>
      <c r="I90" s="148" t="s">
        <v>585</v>
      </c>
      <c r="J90" s="149" t="s">
        <v>368</v>
      </c>
      <c r="K90" s="494">
        <v>1</v>
      </c>
    </row>
    <row r="91" spans="1:12" s="497" customFormat="1" ht="62.25" customHeight="1" thickBot="1" x14ac:dyDescent="0.25">
      <c r="A91" s="500" t="s">
        <v>856</v>
      </c>
      <c r="B91" s="146" t="s">
        <v>857</v>
      </c>
      <c r="C91" s="134">
        <f t="shared" si="14"/>
        <v>3750</v>
      </c>
      <c r="D91" s="132">
        <v>3750</v>
      </c>
      <c r="E91" s="132">
        <v>0</v>
      </c>
      <c r="F91" s="132">
        <v>0</v>
      </c>
      <c r="G91" s="132">
        <v>0</v>
      </c>
      <c r="H91" s="141" t="s">
        <v>858</v>
      </c>
      <c r="I91" s="148" t="s">
        <v>517</v>
      </c>
      <c r="J91" s="149" t="s">
        <v>859</v>
      </c>
      <c r="K91" s="494">
        <v>1</v>
      </c>
      <c r="L91" s="493"/>
    </row>
    <row r="92" spans="1:12" ht="15.75" customHeight="1" thickBot="1" x14ac:dyDescent="0.25">
      <c r="A92" s="66" t="s">
        <v>147</v>
      </c>
      <c r="B92" s="130"/>
      <c r="C92" s="68">
        <f t="shared" ref="C92:G92" si="15">SUM(C89:C91)</f>
        <v>23795</v>
      </c>
      <c r="D92" s="68">
        <f t="shared" si="15"/>
        <v>23765</v>
      </c>
      <c r="E92" s="68">
        <f t="shared" si="15"/>
        <v>15</v>
      </c>
      <c r="F92" s="68">
        <f t="shared" si="15"/>
        <v>15</v>
      </c>
      <c r="G92" s="64">
        <f t="shared" si="15"/>
        <v>0</v>
      </c>
      <c r="H92" s="150"/>
      <c r="I92" s="150"/>
      <c r="J92" s="65"/>
      <c r="K92" s="494"/>
    </row>
    <row r="93" spans="1:12" ht="18" customHeight="1" x14ac:dyDescent="0.2">
      <c r="A93" s="641" t="s">
        <v>106</v>
      </c>
      <c r="B93" s="641"/>
      <c r="C93" s="641"/>
      <c r="D93" s="641"/>
      <c r="E93" s="641"/>
      <c r="F93" s="641"/>
      <c r="G93" s="641"/>
      <c r="H93" s="641"/>
      <c r="I93" s="641"/>
      <c r="J93" s="642"/>
      <c r="K93" s="494"/>
    </row>
    <row r="94" spans="1:12" ht="78.75" customHeight="1" thickBot="1" x14ac:dyDescent="0.25">
      <c r="A94" s="180" t="s">
        <v>586</v>
      </c>
      <c r="B94" s="166" t="s">
        <v>411</v>
      </c>
      <c r="C94" s="134">
        <f>E94+D94+F94+G94</f>
        <v>300000</v>
      </c>
      <c r="D94" s="181">
        <v>0</v>
      </c>
      <c r="E94" s="181">
        <v>0</v>
      </c>
      <c r="F94" s="181">
        <v>300000</v>
      </c>
      <c r="G94" s="181">
        <v>0</v>
      </c>
      <c r="H94" s="159" t="s">
        <v>860</v>
      </c>
      <c r="I94" s="159" t="s">
        <v>587</v>
      </c>
      <c r="J94" s="182" t="s">
        <v>275</v>
      </c>
      <c r="K94" s="494">
        <v>17</v>
      </c>
    </row>
    <row r="95" spans="1:12" ht="15.75" customHeight="1" thickBot="1" x14ac:dyDescent="0.25">
      <c r="A95" s="66" t="s">
        <v>111</v>
      </c>
      <c r="B95" s="136"/>
      <c r="C95" s="68">
        <f>SUM(C94)</f>
        <v>300000</v>
      </c>
      <c r="D95" s="68">
        <f t="shared" ref="D95:G95" si="16">SUM(D94)</f>
        <v>0</v>
      </c>
      <c r="E95" s="68">
        <f t="shared" si="16"/>
        <v>0</v>
      </c>
      <c r="F95" s="68">
        <f t="shared" si="16"/>
        <v>300000</v>
      </c>
      <c r="G95" s="64">
        <f t="shared" si="16"/>
        <v>0</v>
      </c>
      <c r="H95" s="133"/>
      <c r="I95" s="133"/>
      <c r="J95" s="67"/>
      <c r="K95" s="519"/>
    </row>
    <row r="96" spans="1:12" ht="18" customHeight="1" x14ac:dyDescent="0.2">
      <c r="A96" s="652" t="s">
        <v>861</v>
      </c>
      <c r="B96" s="652"/>
      <c r="C96" s="652"/>
      <c r="D96" s="652"/>
      <c r="E96" s="652"/>
      <c r="F96" s="652"/>
      <c r="G96" s="652"/>
      <c r="H96" s="652"/>
      <c r="I96" s="652"/>
      <c r="J96" s="653"/>
      <c r="K96" s="494"/>
    </row>
    <row r="97" spans="1:12" ht="57.75" customHeight="1" thickBot="1" x14ac:dyDescent="0.25">
      <c r="A97" s="153" t="s">
        <v>862</v>
      </c>
      <c r="B97" s="139" t="s">
        <v>863</v>
      </c>
      <c r="C97" s="134">
        <f>E97+D97+F97+G97</f>
        <v>402</v>
      </c>
      <c r="D97" s="132">
        <v>134</v>
      </c>
      <c r="E97" s="132">
        <v>134</v>
      </c>
      <c r="F97" s="140">
        <v>134</v>
      </c>
      <c r="G97" s="140">
        <v>0</v>
      </c>
      <c r="H97" s="141" t="s">
        <v>864</v>
      </c>
      <c r="I97" s="142" t="s">
        <v>865</v>
      </c>
      <c r="J97" s="143" t="s">
        <v>866</v>
      </c>
      <c r="K97" s="494">
        <v>1</v>
      </c>
    </row>
    <row r="98" spans="1:12" ht="27" customHeight="1" thickBot="1" x14ac:dyDescent="0.25">
      <c r="A98" s="63" t="s">
        <v>867</v>
      </c>
      <c r="B98" s="136"/>
      <c r="C98" s="64">
        <f>C97</f>
        <v>402</v>
      </c>
      <c r="D98" s="64">
        <f t="shared" ref="D98:G98" si="17">SUM(D97:D97)</f>
        <v>134</v>
      </c>
      <c r="E98" s="64">
        <f t="shared" si="17"/>
        <v>134</v>
      </c>
      <c r="F98" s="64">
        <f t="shared" si="17"/>
        <v>134</v>
      </c>
      <c r="G98" s="64">
        <f t="shared" si="17"/>
        <v>0</v>
      </c>
      <c r="H98" s="150"/>
      <c r="I98" s="150"/>
      <c r="J98" s="65"/>
      <c r="K98" s="494"/>
    </row>
    <row r="99" spans="1:12" ht="18" customHeight="1" x14ac:dyDescent="0.2">
      <c r="A99" s="652" t="s">
        <v>115</v>
      </c>
      <c r="B99" s="652"/>
      <c r="C99" s="652"/>
      <c r="D99" s="652"/>
      <c r="E99" s="652"/>
      <c r="F99" s="652"/>
      <c r="G99" s="652"/>
      <c r="H99" s="652"/>
      <c r="I99" s="652"/>
      <c r="J99" s="653"/>
      <c r="K99" s="494"/>
    </row>
    <row r="100" spans="1:12" ht="52.5" x14ac:dyDescent="0.2">
      <c r="A100" s="496" t="s">
        <v>190</v>
      </c>
      <c r="B100" s="183">
        <v>1116</v>
      </c>
      <c r="C100" s="134">
        <f>E100+D100+F100</f>
        <v>15000</v>
      </c>
      <c r="D100" s="134">
        <v>5000</v>
      </c>
      <c r="E100" s="134">
        <v>5000</v>
      </c>
      <c r="F100" s="134">
        <v>5000</v>
      </c>
      <c r="G100" s="140" t="s">
        <v>6</v>
      </c>
      <c r="H100" s="141" t="s">
        <v>868</v>
      </c>
      <c r="I100" s="142" t="s">
        <v>6</v>
      </c>
      <c r="J100" s="143" t="s">
        <v>369</v>
      </c>
      <c r="K100" s="494">
        <v>11</v>
      </c>
    </row>
    <row r="101" spans="1:12" ht="57" customHeight="1" x14ac:dyDescent="0.2">
      <c r="A101" s="500" t="s">
        <v>370</v>
      </c>
      <c r="B101" s="174">
        <v>1252</v>
      </c>
      <c r="C101" s="134">
        <f>E101+D101+F101</f>
        <v>297</v>
      </c>
      <c r="D101" s="132">
        <v>99</v>
      </c>
      <c r="E101" s="132">
        <v>99</v>
      </c>
      <c r="F101" s="134">
        <v>99</v>
      </c>
      <c r="G101" s="140" t="s">
        <v>6</v>
      </c>
      <c r="H101" s="141" t="s">
        <v>869</v>
      </c>
      <c r="I101" s="142" t="s">
        <v>6</v>
      </c>
      <c r="J101" s="143" t="s">
        <v>277</v>
      </c>
      <c r="K101" s="494">
        <v>2</v>
      </c>
    </row>
    <row r="102" spans="1:12" ht="67.5" customHeight="1" x14ac:dyDescent="0.2">
      <c r="A102" s="500" t="s">
        <v>189</v>
      </c>
      <c r="B102" s="174">
        <v>1139</v>
      </c>
      <c r="C102" s="134">
        <f>E102+D102+F102</f>
        <v>2592</v>
      </c>
      <c r="D102" s="132">
        <v>864</v>
      </c>
      <c r="E102" s="132">
        <v>864</v>
      </c>
      <c r="F102" s="134">
        <v>864</v>
      </c>
      <c r="G102" s="140" t="s">
        <v>6</v>
      </c>
      <c r="H102" s="141" t="s">
        <v>371</v>
      </c>
      <c r="I102" s="142" t="s">
        <v>6</v>
      </c>
      <c r="J102" s="149" t="s">
        <v>372</v>
      </c>
      <c r="K102" s="494">
        <v>11</v>
      </c>
    </row>
    <row r="103" spans="1:12" ht="45" customHeight="1" x14ac:dyDescent="0.2">
      <c r="A103" s="538" t="s">
        <v>373</v>
      </c>
      <c r="B103" s="174">
        <v>1131</v>
      </c>
      <c r="C103" s="134">
        <f>E103+D103+F103</f>
        <v>12000</v>
      </c>
      <c r="D103" s="132">
        <v>4000</v>
      </c>
      <c r="E103" s="132">
        <v>4000</v>
      </c>
      <c r="F103" s="134">
        <v>4000</v>
      </c>
      <c r="G103" s="140" t="s">
        <v>6</v>
      </c>
      <c r="H103" s="141" t="s">
        <v>588</v>
      </c>
      <c r="I103" s="142" t="s">
        <v>6</v>
      </c>
      <c r="J103" s="149" t="s">
        <v>374</v>
      </c>
      <c r="K103" s="494">
        <v>11</v>
      </c>
    </row>
    <row r="104" spans="1:12" s="497" customFormat="1" ht="45" customHeight="1" x14ac:dyDescent="0.2">
      <c r="A104" s="587" t="s">
        <v>870</v>
      </c>
      <c r="B104" s="183">
        <v>1132</v>
      </c>
      <c r="C104" s="134">
        <f t="shared" ref="C104:C113" si="18">E104+D104+F104+G104</f>
        <v>30000</v>
      </c>
      <c r="D104" s="134">
        <v>10000</v>
      </c>
      <c r="E104" s="134">
        <v>10000</v>
      </c>
      <c r="F104" s="134">
        <v>10000</v>
      </c>
      <c r="G104" s="134">
        <v>0</v>
      </c>
      <c r="H104" s="141" t="s">
        <v>871</v>
      </c>
      <c r="I104" s="142" t="s">
        <v>6</v>
      </c>
      <c r="J104" s="143" t="s">
        <v>872</v>
      </c>
      <c r="K104" s="494">
        <v>11</v>
      </c>
      <c r="L104" s="493"/>
    </row>
    <row r="105" spans="1:12" s="497" customFormat="1" ht="34.5" customHeight="1" x14ac:dyDescent="0.2">
      <c r="A105" s="184" t="s">
        <v>873</v>
      </c>
      <c r="B105" s="151">
        <v>1730</v>
      </c>
      <c r="C105" s="134">
        <f t="shared" si="18"/>
        <v>5200</v>
      </c>
      <c r="D105" s="152">
        <v>5200</v>
      </c>
      <c r="E105" s="152">
        <v>0</v>
      </c>
      <c r="F105" s="134">
        <v>0</v>
      </c>
      <c r="G105" s="134">
        <v>0</v>
      </c>
      <c r="H105" s="141" t="s">
        <v>375</v>
      </c>
      <c r="I105" s="185" t="s">
        <v>376</v>
      </c>
      <c r="J105" s="143" t="s">
        <v>874</v>
      </c>
      <c r="K105" s="494">
        <v>11</v>
      </c>
      <c r="L105" s="493"/>
    </row>
    <row r="106" spans="1:12" ht="57" customHeight="1" x14ac:dyDescent="0.2">
      <c r="A106" s="184" t="s">
        <v>377</v>
      </c>
      <c r="B106" s="151">
        <v>1731</v>
      </c>
      <c r="C106" s="134">
        <f t="shared" si="18"/>
        <v>98</v>
      </c>
      <c r="D106" s="152">
        <v>98</v>
      </c>
      <c r="E106" s="152">
        <v>0</v>
      </c>
      <c r="F106" s="134">
        <v>0</v>
      </c>
      <c r="G106" s="134">
        <v>0</v>
      </c>
      <c r="H106" s="141" t="s">
        <v>375</v>
      </c>
      <c r="I106" s="185" t="s">
        <v>376</v>
      </c>
      <c r="J106" s="143" t="s">
        <v>875</v>
      </c>
      <c r="K106" s="494">
        <v>11</v>
      </c>
    </row>
    <row r="107" spans="1:12" ht="24" customHeight="1" x14ac:dyDescent="0.2">
      <c r="A107" s="184" t="s">
        <v>589</v>
      </c>
      <c r="B107" s="151">
        <v>1731</v>
      </c>
      <c r="C107" s="134">
        <f t="shared" si="18"/>
        <v>3261</v>
      </c>
      <c r="D107" s="152">
        <v>3261</v>
      </c>
      <c r="E107" s="152">
        <v>0</v>
      </c>
      <c r="F107" s="152">
        <v>0</v>
      </c>
      <c r="G107" s="134">
        <v>0</v>
      </c>
      <c r="H107" s="141" t="s">
        <v>375</v>
      </c>
      <c r="I107" s="185" t="s">
        <v>376</v>
      </c>
      <c r="J107" s="143" t="s">
        <v>876</v>
      </c>
      <c r="K107" s="494">
        <v>11</v>
      </c>
    </row>
    <row r="108" spans="1:12" s="497" customFormat="1" ht="34.5" customHeight="1" x14ac:dyDescent="0.2">
      <c r="A108" s="184" t="s">
        <v>877</v>
      </c>
      <c r="B108" s="151">
        <v>1731</v>
      </c>
      <c r="C108" s="134">
        <f t="shared" si="18"/>
        <v>4000</v>
      </c>
      <c r="D108" s="152">
        <v>0</v>
      </c>
      <c r="E108" s="152">
        <v>4000</v>
      </c>
      <c r="F108" s="152">
        <v>0</v>
      </c>
      <c r="G108" s="134">
        <v>0</v>
      </c>
      <c r="H108" s="141" t="s">
        <v>375</v>
      </c>
      <c r="I108" s="185" t="s">
        <v>376</v>
      </c>
      <c r="J108" s="143" t="s">
        <v>878</v>
      </c>
      <c r="K108" s="494">
        <v>11</v>
      </c>
      <c r="L108" s="493"/>
    </row>
    <row r="109" spans="1:12" ht="89.25" customHeight="1" x14ac:dyDescent="0.2">
      <c r="A109" s="184" t="s">
        <v>590</v>
      </c>
      <c r="B109" s="151">
        <v>1733</v>
      </c>
      <c r="C109" s="134">
        <f t="shared" si="18"/>
        <v>3915</v>
      </c>
      <c r="D109" s="152">
        <v>3915</v>
      </c>
      <c r="E109" s="152">
        <v>0</v>
      </c>
      <c r="F109" s="152">
        <v>0</v>
      </c>
      <c r="G109" s="134">
        <v>0</v>
      </c>
      <c r="H109" s="141" t="s">
        <v>879</v>
      </c>
      <c r="I109" s="141" t="s">
        <v>591</v>
      </c>
      <c r="J109" s="143" t="s">
        <v>592</v>
      </c>
      <c r="K109" s="494">
        <v>11</v>
      </c>
    </row>
    <row r="110" spans="1:12" s="497" customFormat="1" ht="89.25" customHeight="1" x14ac:dyDescent="0.2">
      <c r="A110" s="184" t="s">
        <v>880</v>
      </c>
      <c r="B110" s="151">
        <v>1733</v>
      </c>
      <c r="C110" s="134">
        <f t="shared" si="18"/>
        <v>3915</v>
      </c>
      <c r="D110" s="152">
        <v>0</v>
      </c>
      <c r="E110" s="152">
        <v>3915</v>
      </c>
      <c r="F110" s="152">
        <v>0</v>
      </c>
      <c r="G110" s="134">
        <v>0</v>
      </c>
      <c r="H110" s="141" t="s">
        <v>879</v>
      </c>
      <c r="I110" s="141" t="s">
        <v>376</v>
      </c>
      <c r="J110" s="143" t="s">
        <v>881</v>
      </c>
      <c r="K110" s="494">
        <v>11</v>
      </c>
      <c r="L110" s="493"/>
    </row>
    <row r="111" spans="1:12" s="497" customFormat="1" ht="89.25" customHeight="1" x14ac:dyDescent="0.2">
      <c r="A111" s="184" t="s">
        <v>882</v>
      </c>
      <c r="B111" s="151">
        <v>1733</v>
      </c>
      <c r="C111" s="134">
        <f t="shared" si="18"/>
        <v>4000</v>
      </c>
      <c r="D111" s="152">
        <v>0</v>
      </c>
      <c r="E111" s="152">
        <v>0</v>
      </c>
      <c r="F111" s="152">
        <v>4000</v>
      </c>
      <c r="G111" s="134">
        <v>0</v>
      </c>
      <c r="H111" s="141" t="s">
        <v>879</v>
      </c>
      <c r="I111" s="141" t="s">
        <v>376</v>
      </c>
      <c r="J111" s="143" t="s">
        <v>883</v>
      </c>
      <c r="K111" s="494">
        <v>11</v>
      </c>
      <c r="L111" s="493"/>
    </row>
    <row r="112" spans="1:12" s="497" customFormat="1" ht="34.5" customHeight="1" x14ac:dyDescent="0.2">
      <c r="A112" s="184" t="s">
        <v>884</v>
      </c>
      <c r="B112" s="151">
        <v>1738</v>
      </c>
      <c r="C112" s="134">
        <f t="shared" si="18"/>
        <v>2500</v>
      </c>
      <c r="D112" s="152">
        <v>2500</v>
      </c>
      <c r="E112" s="152">
        <v>0</v>
      </c>
      <c r="F112" s="152">
        <v>0</v>
      </c>
      <c r="G112" s="134">
        <v>0</v>
      </c>
      <c r="H112" s="141" t="s">
        <v>593</v>
      </c>
      <c r="I112" s="141" t="s">
        <v>376</v>
      </c>
      <c r="J112" s="143" t="s">
        <v>874</v>
      </c>
      <c r="K112" s="494">
        <v>11</v>
      </c>
      <c r="L112" s="493"/>
    </row>
    <row r="113" spans="1:12" s="497" customFormat="1" ht="35.25" customHeight="1" thickBot="1" x14ac:dyDescent="0.25">
      <c r="A113" s="184" t="s">
        <v>885</v>
      </c>
      <c r="B113" s="151">
        <v>1735</v>
      </c>
      <c r="C113" s="134">
        <f t="shared" si="18"/>
        <v>2000</v>
      </c>
      <c r="D113" s="152">
        <v>2000</v>
      </c>
      <c r="E113" s="152">
        <v>0</v>
      </c>
      <c r="F113" s="152">
        <v>0</v>
      </c>
      <c r="G113" s="134">
        <v>0</v>
      </c>
      <c r="H113" s="141" t="s">
        <v>593</v>
      </c>
      <c r="I113" s="141" t="s">
        <v>376</v>
      </c>
      <c r="J113" s="143" t="s">
        <v>874</v>
      </c>
      <c r="K113" s="494">
        <v>11</v>
      </c>
      <c r="L113" s="493"/>
    </row>
    <row r="114" spans="1:12" ht="27" customHeight="1" thickBot="1" x14ac:dyDescent="0.25">
      <c r="A114" s="63" t="s">
        <v>116</v>
      </c>
      <c r="B114" s="130"/>
      <c r="C114" s="68">
        <f>SUM(C100:C113)</f>
        <v>88778</v>
      </c>
      <c r="D114" s="68">
        <f t="shared" ref="D114:G114" si="19">SUM(D100:D113)</f>
        <v>36937</v>
      </c>
      <c r="E114" s="68">
        <f t="shared" si="19"/>
        <v>27878</v>
      </c>
      <c r="F114" s="68">
        <f t="shared" si="19"/>
        <v>23963</v>
      </c>
      <c r="G114" s="64">
        <f t="shared" si="19"/>
        <v>0</v>
      </c>
      <c r="H114" s="150"/>
      <c r="I114" s="150"/>
      <c r="J114" s="65"/>
      <c r="K114" s="494"/>
    </row>
    <row r="115" spans="1:12" ht="18" customHeight="1" x14ac:dyDescent="0.2">
      <c r="A115" s="186" t="s">
        <v>112</v>
      </c>
      <c r="B115" s="539"/>
      <c r="C115" s="539"/>
      <c r="D115" s="539"/>
      <c r="E115" s="539"/>
      <c r="F115" s="539"/>
      <c r="G115" s="539"/>
      <c r="H115" s="540"/>
      <c r="I115" s="540"/>
      <c r="J115" s="187"/>
      <c r="K115" s="494"/>
    </row>
    <row r="116" spans="1:12" ht="73.5" x14ac:dyDescent="0.2">
      <c r="A116" s="188" t="s">
        <v>191</v>
      </c>
      <c r="B116" s="189">
        <v>1124</v>
      </c>
      <c r="C116" s="134">
        <f>E116+D116+F116+G116</f>
        <v>500</v>
      </c>
      <c r="D116" s="152">
        <v>500</v>
      </c>
      <c r="E116" s="152">
        <v>0</v>
      </c>
      <c r="F116" s="152">
        <v>0</v>
      </c>
      <c r="G116" s="152">
        <v>0</v>
      </c>
      <c r="H116" s="141" t="s">
        <v>886</v>
      </c>
      <c r="I116" s="141" t="s">
        <v>887</v>
      </c>
      <c r="J116" s="143" t="s">
        <v>378</v>
      </c>
      <c r="K116" s="494">
        <v>11</v>
      </c>
    </row>
    <row r="117" spans="1:12" ht="67.5" customHeight="1" x14ac:dyDescent="0.2">
      <c r="A117" s="188" t="s">
        <v>192</v>
      </c>
      <c r="B117" s="189">
        <v>1128</v>
      </c>
      <c r="C117" s="134">
        <f>E117+D117+F117</f>
        <v>420</v>
      </c>
      <c r="D117" s="152">
        <v>140</v>
      </c>
      <c r="E117" s="152">
        <v>140</v>
      </c>
      <c r="F117" s="152">
        <v>140</v>
      </c>
      <c r="G117" s="152" t="s">
        <v>6</v>
      </c>
      <c r="H117" s="141" t="s">
        <v>594</v>
      </c>
      <c r="I117" s="141" t="s">
        <v>6</v>
      </c>
      <c r="J117" s="143" t="s">
        <v>274</v>
      </c>
      <c r="K117" s="494">
        <v>11</v>
      </c>
    </row>
    <row r="118" spans="1:12" s="497" customFormat="1" ht="34.5" customHeight="1" x14ac:dyDescent="0.2">
      <c r="A118" s="541" t="s">
        <v>888</v>
      </c>
      <c r="B118" s="151">
        <v>1117</v>
      </c>
      <c r="C118" s="134">
        <f t="shared" ref="C118:C120" si="20">E118+D118+F118+G118</f>
        <v>2000</v>
      </c>
      <c r="D118" s="152">
        <v>2000</v>
      </c>
      <c r="E118" s="152">
        <v>0</v>
      </c>
      <c r="F118" s="152">
        <v>0</v>
      </c>
      <c r="G118" s="152">
        <v>0</v>
      </c>
      <c r="H118" s="141" t="s">
        <v>889</v>
      </c>
      <c r="I118" s="185" t="s">
        <v>6</v>
      </c>
      <c r="J118" s="143" t="s">
        <v>890</v>
      </c>
      <c r="K118" s="494">
        <v>11</v>
      </c>
      <c r="L118" s="493"/>
    </row>
    <row r="119" spans="1:12" s="497" customFormat="1" ht="34.5" customHeight="1" x14ac:dyDescent="0.2">
      <c r="A119" s="184" t="s">
        <v>891</v>
      </c>
      <c r="B119" s="166">
        <v>1740</v>
      </c>
      <c r="C119" s="134">
        <f t="shared" si="20"/>
        <v>8750</v>
      </c>
      <c r="D119" s="181">
        <v>3500</v>
      </c>
      <c r="E119" s="181">
        <v>3500</v>
      </c>
      <c r="F119" s="181">
        <v>1750</v>
      </c>
      <c r="G119" s="152">
        <v>0</v>
      </c>
      <c r="H119" s="141" t="s">
        <v>379</v>
      </c>
      <c r="I119" s="185" t="s">
        <v>376</v>
      </c>
      <c r="J119" s="149" t="s">
        <v>892</v>
      </c>
      <c r="K119" s="494">
        <v>11</v>
      </c>
      <c r="L119" s="493"/>
    </row>
    <row r="120" spans="1:12" s="497" customFormat="1" ht="45.75" customHeight="1" thickBot="1" x14ac:dyDescent="0.25">
      <c r="A120" s="180" t="s">
        <v>893</v>
      </c>
      <c r="B120" s="166">
        <v>1744</v>
      </c>
      <c r="C120" s="134">
        <f t="shared" si="20"/>
        <v>2424</v>
      </c>
      <c r="D120" s="181">
        <v>2424</v>
      </c>
      <c r="E120" s="181">
        <v>0</v>
      </c>
      <c r="F120" s="181">
        <v>0</v>
      </c>
      <c r="G120" s="152">
        <v>0</v>
      </c>
      <c r="H120" s="159" t="s">
        <v>380</v>
      </c>
      <c r="I120" s="159" t="s">
        <v>376</v>
      </c>
      <c r="J120" s="149" t="s">
        <v>894</v>
      </c>
      <c r="K120" s="494">
        <v>11</v>
      </c>
      <c r="L120" s="493"/>
    </row>
    <row r="121" spans="1:12" ht="29.25" customHeight="1" thickBot="1" x14ac:dyDescent="0.25">
      <c r="A121" s="63" t="s">
        <v>114</v>
      </c>
      <c r="B121" s="64"/>
      <c r="C121" s="64">
        <f t="shared" ref="C121:G121" si="21">SUM(C116:C120)</f>
        <v>14094</v>
      </c>
      <c r="D121" s="64">
        <f t="shared" si="21"/>
        <v>8564</v>
      </c>
      <c r="E121" s="64">
        <f t="shared" si="21"/>
        <v>3640</v>
      </c>
      <c r="F121" s="64">
        <f t="shared" si="21"/>
        <v>1890</v>
      </c>
      <c r="G121" s="64">
        <f t="shared" si="21"/>
        <v>0</v>
      </c>
      <c r="H121" s="150"/>
      <c r="I121" s="150"/>
      <c r="J121" s="65"/>
      <c r="K121" s="494"/>
    </row>
    <row r="122" spans="1:12" ht="18" customHeight="1" x14ac:dyDescent="0.2">
      <c r="A122" s="190" t="s">
        <v>124</v>
      </c>
      <c r="B122" s="191"/>
      <c r="C122" s="191"/>
      <c r="D122" s="191"/>
      <c r="E122" s="191"/>
      <c r="F122" s="191"/>
      <c r="G122" s="191"/>
      <c r="H122" s="192"/>
      <c r="I122" s="192"/>
      <c r="J122" s="193"/>
      <c r="K122" s="494"/>
    </row>
    <row r="123" spans="1:12" ht="99" customHeight="1" x14ac:dyDescent="0.2">
      <c r="A123" s="496" t="s">
        <v>895</v>
      </c>
      <c r="B123" s="151">
        <v>1315</v>
      </c>
      <c r="C123" s="134">
        <f>E123+D123+F123+G123</f>
        <v>50000</v>
      </c>
      <c r="D123" s="152">
        <v>30000</v>
      </c>
      <c r="E123" s="152">
        <v>20000</v>
      </c>
      <c r="F123" s="501">
        <v>0</v>
      </c>
      <c r="G123" s="501">
        <v>0</v>
      </c>
      <c r="H123" s="194" t="s">
        <v>595</v>
      </c>
      <c r="I123" s="151" t="s">
        <v>596</v>
      </c>
      <c r="J123" s="503" t="s">
        <v>896</v>
      </c>
      <c r="K123" s="145">
        <v>13</v>
      </c>
    </row>
    <row r="124" spans="1:12" ht="89.25" customHeight="1" x14ac:dyDescent="0.2">
      <c r="A124" s="496" t="s">
        <v>897</v>
      </c>
      <c r="B124" s="151">
        <v>1316</v>
      </c>
      <c r="C124" s="134">
        <f t="shared" ref="C124:C125" si="22">E124+D124+F124+G124</f>
        <v>6000</v>
      </c>
      <c r="D124" s="152">
        <v>1500</v>
      </c>
      <c r="E124" s="152">
        <v>1500</v>
      </c>
      <c r="F124" s="501">
        <v>1500</v>
      </c>
      <c r="G124" s="501">
        <v>1500</v>
      </c>
      <c r="H124" s="194" t="s">
        <v>597</v>
      </c>
      <c r="I124" s="151" t="s">
        <v>598</v>
      </c>
      <c r="J124" s="503" t="s">
        <v>599</v>
      </c>
      <c r="K124" s="145">
        <v>13</v>
      </c>
    </row>
    <row r="125" spans="1:12" ht="67.5" customHeight="1" thickBot="1" x14ac:dyDescent="0.25">
      <c r="A125" s="496" t="s">
        <v>898</v>
      </c>
      <c r="B125" s="151">
        <v>1303</v>
      </c>
      <c r="C125" s="134">
        <f t="shared" si="22"/>
        <v>25000</v>
      </c>
      <c r="D125" s="152">
        <v>10000</v>
      </c>
      <c r="E125" s="152">
        <v>15000</v>
      </c>
      <c r="F125" s="501">
        <v>0</v>
      </c>
      <c r="G125" s="501">
        <v>0</v>
      </c>
      <c r="H125" s="194" t="s">
        <v>899</v>
      </c>
      <c r="I125" s="151" t="s">
        <v>6</v>
      </c>
      <c r="J125" s="143" t="s">
        <v>900</v>
      </c>
      <c r="K125" s="145">
        <v>13</v>
      </c>
    </row>
    <row r="126" spans="1:12" ht="15.75" customHeight="1" thickBot="1" x14ac:dyDescent="0.25">
      <c r="A126" s="66" t="s">
        <v>125</v>
      </c>
      <c r="B126" s="64"/>
      <c r="C126" s="64">
        <f t="shared" ref="C126:G126" si="23">SUM(C123:C125)</f>
        <v>81000</v>
      </c>
      <c r="D126" s="64">
        <f t="shared" si="23"/>
        <v>41500</v>
      </c>
      <c r="E126" s="64">
        <f t="shared" si="23"/>
        <v>36500</v>
      </c>
      <c r="F126" s="64">
        <f t="shared" si="23"/>
        <v>1500</v>
      </c>
      <c r="G126" s="64">
        <f t="shared" si="23"/>
        <v>1500</v>
      </c>
      <c r="H126" s="150"/>
      <c r="I126" s="150"/>
      <c r="J126" s="65"/>
      <c r="K126" s="494"/>
    </row>
    <row r="127" spans="1:12" ht="18" customHeight="1" x14ac:dyDescent="0.2">
      <c r="A127" s="190" t="s">
        <v>126</v>
      </c>
      <c r="B127" s="191"/>
      <c r="C127" s="191"/>
      <c r="D127" s="191"/>
      <c r="E127" s="191"/>
      <c r="F127" s="191"/>
      <c r="G127" s="191"/>
      <c r="H127" s="545"/>
      <c r="I127" s="545"/>
      <c r="J127" s="195"/>
      <c r="K127" s="494"/>
    </row>
    <row r="128" spans="1:12" ht="45" customHeight="1" x14ac:dyDescent="0.2">
      <c r="A128" s="153" t="s">
        <v>180</v>
      </c>
      <c r="B128" s="151" t="s">
        <v>411</v>
      </c>
      <c r="C128" s="134">
        <f>E128+D128+F128+G128</f>
        <v>31000</v>
      </c>
      <c r="D128" s="196">
        <v>0</v>
      </c>
      <c r="E128" s="196">
        <v>0</v>
      </c>
      <c r="F128" s="196">
        <v>0</v>
      </c>
      <c r="G128" s="196">
        <v>31000</v>
      </c>
      <c r="H128" s="154" t="s">
        <v>381</v>
      </c>
      <c r="I128" s="154" t="s">
        <v>382</v>
      </c>
      <c r="J128" s="173" t="s">
        <v>193</v>
      </c>
      <c r="K128" s="494">
        <v>9</v>
      </c>
    </row>
    <row r="129" spans="1:13" ht="57" customHeight="1" x14ac:dyDescent="0.2">
      <c r="A129" s="197" t="s">
        <v>181</v>
      </c>
      <c r="B129" s="166" t="s">
        <v>411</v>
      </c>
      <c r="C129" s="134">
        <f t="shared" ref="C129:C135" si="24">E129+D129+F129+G129</f>
        <v>9800</v>
      </c>
      <c r="D129" s="196">
        <v>0</v>
      </c>
      <c r="E129" s="196">
        <v>0</v>
      </c>
      <c r="F129" s="196">
        <v>0</v>
      </c>
      <c r="G129" s="196">
        <v>9800</v>
      </c>
      <c r="H129" s="154" t="s">
        <v>381</v>
      </c>
      <c r="I129" s="154" t="s">
        <v>382</v>
      </c>
      <c r="J129" s="173" t="s">
        <v>383</v>
      </c>
      <c r="K129" s="494">
        <v>9</v>
      </c>
    </row>
    <row r="130" spans="1:13" ht="34.5" customHeight="1" x14ac:dyDescent="0.2">
      <c r="A130" s="500" t="s">
        <v>384</v>
      </c>
      <c r="B130" s="166">
        <v>904</v>
      </c>
      <c r="C130" s="134">
        <f>E130+D130+F130</f>
        <v>600</v>
      </c>
      <c r="D130" s="181">
        <v>200</v>
      </c>
      <c r="E130" s="196">
        <v>200</v>
      </c>
      <c r="F130" s="196">
        <v>200</v>
      </c>
      <c r="G130" s="196" t="s">
        <v>6</v>
      </c>
      <c r="H130" s="154" t="s">
        <v>901</v>
      </c>
      <c r="I130" s="158" t="s">
        <v>385</v>
      </c>
      <c r="J130" s="167" t="s">
        <v>386</v>
      </c>
      <c r="K130" s="494">
        <v>9</v>
      </c>
    </row>
    <row r="131" spans="1:13" ht="34.5" customHeight="1" x14ac:dyDescent="0.2">
      <c r="A131" s="496" t="s">
        <v>276</v>
      </c>
      <c r="B131" s="139" t="s">
        <v>387</v>
      </c>
      <c r="C131" s="134">
        <f t="shared" si="24"/>
        <v>5786</v>
      </c>
      <c r="D131" s="152">
        <v>2893</v>
      </c>
      <c r="E131" s="152">
        <v>2893</v>
      </c>
      <c r="F131" s="196">
        <v>0</v>
      </c>
      <c r="G131" s="196">
        <v>0</v>
      </c>
      <c r="H131" s="141" t="s">
        <v>600</v>
      </c>
      <c r="I131" s="141" t="s">
        <v>388</v>
      </c>
      <c r="J131" s="173" t="s">
        <v>902</v>
      </c>
      <c r="K131" s="494">
        <v>5</v>
      </c>
    </row>
    <row r="132" spans="1:13" ht="57" customHeight="1" x14ac:dyDescent="0.2">
      <c r="A132" s="496" t="s">
        <v>601</v>
      </c>
      <c r="B132" s="146" t="s">
        <v>903</v>
      </c>
      <c r="C132" s="134">
        <f t="shared" si="24"/>
        <v>350</v>
      </c>
      <c r="D132" s="152">
        <v>350</v>
      </c>
      <c r="E132" s="152">
        <v>0</v>
      </c>
      <c r="F132" s="152">
        <v>0</v>
      </c>
      <c r="G132" s="196">
        <v>0</v>
      </c>
      <c r="H132" s="141" t="s">
        <v>904</v>
      </c>
      <c r="I132" s="141" t="s">
        <v>6</v>
      </c>
      <c r="J132" s="173" t="s">
        <v>905</v>
      </c>
      <c r="K132" s="494">
        <v>9</v>
      </c>
    </row>
    <row r="133" spans="1:13" ht="56.25" customHeight="1" x14ac:dyDescent="0.2">
      <c r="A133" s="496" t="s">
        <v>602</v>
      </c>
      <c r="B133" s="139" t="s">
        <v>603</v>
      </c>
      <c r="C133" s="134">
        <f t="shared" si="24"/>
        <v>9000</v>
      </c>
      <c r="D133" s="152">
        <v>9000</v>
      </c>
      <c r="E133" s="152">
        <v>0</v>
      </c>
      <c r="F133" s="196">
        <v>0</v>
      </c>
      <c r="G133" s="196">
        <v>0</v>
      </c>
      <c r="H133" s="141" t="s">
        <v>906</v>
      </c>
      <c r="I133" s="154" t="s">
        <v>6</v>
      </c>
      <c r="J133" s="173" t="s">
        <v>669</v>
      </c>
      <c r="K133" s="494">
        <v>9</v>
      </c>
    </row>
    <row r="134" spans="1:13" s="497" customFormat="1" ht="45" customHeight="1" x14ac:dyDescent="0.2">
      <c r="A134" s="496" t="s">
        <v>907</v>
      </c>
      <c r="B134" s="139" t="s">
        <v>908</v>
      </c>
      <c r="C134" s="134">
        <f t="shared" si="24"/>
        <v>168000</v>
      </c>
      <c r="D134" s="152">
        <v>42000</v>
      </c>
      <c r="E134" s="152">
        <v>42000</v>
      </c>
      <c r="F134" s="152">
        <v>42000</v>
      </c>
      <c r="G134" s="196">
        <v>42000</v>
      </c>
      <c r="H134" s="141" t="s">
        <v>6</v>
      </c>
      <c r="I134" s="158" t="s">
        <v>6</v>
      </c>
      <c r="J134" s="173" t="s">
        <v>909</v>
      </c>
      <c r="K134" s="494">
        <v>9</v>
      </c>
      <c r="L134" s="493"/>
    </row>
    <row r="135" spans="1:13" ht="53.25" thickBot="1" x14ac:dyDescent="0.25">
      <c r="A135" s="542" t="s">
        <v>604</v>
      </c>
      <c r="B135" s="198" t="s">
        <v>605</v>
      </c>
      <c r="C135" s="134">
        <f t="shared" si="24"/>
        <v>11000</v>
      </c>
      <c r="D135" s="199">
        <v>11000</v>
      </c>
      <c r="E135" s="199">
        <v>0</v>
      </c>
      <c r="F135" s="543">
        <v>0</v>
      </c>
      <c r="G135" s="196">
        <v>0</v>
      </c>
      <c r="H135" s="141" t="s">
        <v>6</v>
      </c>
      <c r="I135" s="158" t="s">
        <v>6</v>
      </c>
      <c r="J135" s="200" t="s">
        <v>606</v>
      </c>
      <c r="K135" s="494">
        <v>9</v>
      </c>
    </row>
    <row r="136" spans="1:13" ht="15.75" customHeight="1" thickBot="1" x14ac:dyDescent="0.25">
      <c r="A136" s="63" t="s">
        <v>127</v>
      </c>
      <c r="B136" s="136"/>
      <c r="C136" s="64">
        <f>SUM(C128:C135)</f>
        <v>235536</v>
      </c>
      <c r="D136" s="64">
        <f>SUM(D128:D135)</f>
        <v>65443</v>
      </c>
      <c r="E136" s="64">
        <f t="shared" ref="E136:G136" si="25">SUM(E128:E135)</f>
        <v>45093</v>
      </c>
      <c r="F136" s="64">
        <f t="shared" si="25"/>
        <v>42200</v>
      </c>
      <c r="G136" s="64">
        <f t="shared" si="25"/>
        <v>82800</v>
      </c>
      <c r="H136" s="150"/>
      <c r="I136" s="150"/>
      <c r="J136" s="65"/>
      <c r="K136" s="494"/>
    </row>
    <row r="137" spans="1:13" ht="18" customHeight="1" x14ac:dyDescent="0.2">
      <c r="A137" s="656" t="s">
        <v>158</v>
      </c>
      <c r="B137" s="657"/>
      <c r="C137" s="657"/>
      <c r="D137" s="657"/>
      <c r="E137" s="657"/>
      <c r="F137" s="657"/>
      <c r="G137" s="657"/>
      <c r="H137" s="657"/>
      <c r="I137" s="657"/>
      <c r="J137" s="658"/>
      <c r="K137" s="529"/>
    </row>
    <row r="138" spans="1:13" ht="90.75" customHeight="1" x14ac:dyDescent="0.2">
      <c r="A138" s="153" t="s">
        <v>182</v>
      </c>
      <c r="B138" s="151">
        <v>1218</v>
      </c>
      <c r="C138" s="134">
        <f>E138+D138+F138</f>
        <v>13500</v>
      </c>
      <c r="D138" s="152">
        <v>4500</v>
      </c>
      <c r="E138" s="152">
        <v>4500</v>
      </c>
      <c r="F138" s="152">
        <v>4500</v>
      </c>
      <c r="G138" s="152" t="s">
        <v>6</v>
      </c>
      <c r="H138" s="141" t="s">
        <v>389</v>
      </c>
      <c r="I138" s="141" t="s">
        <v>376</v>
      </c>
      <c r="J138" s="173" t="s">
        <v>910</v>
      </c>
      <c r="K138" s="529">
        <v>12</v>
      </c>
      <c r="M138" s="497"/>
    </row>
    <row r="139" spans="1:13" ht="27.75" customHeight="1" x14ac:dyDescent="0.2">
      <c r="A139" s="528" t="s">
        <v>607</v>
      </c>
      <c r="B139" s="151">
        <v>1787</v>
      </c>
      <c r="C139" s="134">
        <f t="shared" ref="C139:C145" si="26">E139+D139+F139+G139</f>
        <v>4750</v>
      </c>
      <c r="D139" s="152">
        <v>4750</v>
      </c>
      <c r="E139" s="152">
        <v>0</v>
      </c>
      <c r="F139" s="152">
        <v>0</v>
      </c>
      <c r="G139" s="152">
        <v>0</v>
      </c>
      <c r="H139" s="141" t="s">
        <v>911</v>
      </c>
      <c r="I139" s="141" t="s">
        <v>376</v>
      </c>
      <c r="J139" s="173" t="s">
        <v>608</v>
      </c>
      <c r="K139" s="529">
        <v>11</v>
      </c>
    </row>
    <row r="140" spans="1:13" ht="39" customHeight="1" x14ac:dyDescent="0.2">
      <c r="A140" s="528" t="s">
        <v>912</v>
      </c>
      <c r="B140" s="151">
        <v>1214</v>
      </c>
      <c r="C140" s="134">
        <f t="shared" si="26"/>
        <v>4000</v>
      </c>
      <c r="D140" s="152">
        <v>2000</v>
      </c>
      <c r="E140" s="152">
        <v>2000</v>
      </c>
      <c r="F140" s="152">
        <v>0</v>
      </c>
      <c r="G140" s="152">
        <v>0</v>
      </c>
      <c r="H140" s="141" t="s">
        <v>913</v>
      </c>
      <c r="I140" s="141"/>
      <c r="J140" s="173" t="s">
        <v>914</v>
      </c>
      <c r="K140" s="529"/>
    </row>
    <row r="141" spans="1:13" ht="39" customHeight="1" x14ac:dyDescent="0.2">
      <c r="A141" s="528" t="s">
        <v>915</v>
      </c>
      <c r="B141" s="151">
        <v>1755</v>
      </c>
      <c r="C141" s="134">
        <f t="shared" si="26"/>
        <v>4000</v>
      </c>
      <c r="D141" s="152">
        <v>2000</v>
      </c>
      <c r="E141" s="152">
        <v>2000</v>
      </c>
      <c r="F141" s="152">
        <v>0</v>
      </c>
      <c r="G141" s="152">
        <v>0</v>
      </c>
      <c r="H141" s="141" t="s">
        <v>916</v>
      </c>
      <c r="I141" s="141" t="s">
        <v>376</v>
      </c>
      <c r="J141" s="173" t="s">
        <v>917</v>
      </c>
      <c r="K141" s="529"/>
    </row>
    <row r="142" spans="1:13" ht="39" customHeight="1" x14ac:dyDescent="0.2">
      <c r="A142" s="528" t="s">
        <v>918</v>
      </c>
      <c r="B142" s="151">
        <v>1763</v>
      </c>
      <c r="C142" s="134">
        <f t="shared" si="26"/>
        <v>4000</v>
      </c>
      <c r="D142" s="152">
        <v>2000</v>
      </c>
      <c r="E142" s="152">
        <v>2000</v>
      </c>
      <c r="F142" s="152">
        <v>0</v>
      </c>
      <c r="G142" s="152">
        <v>0</v>
      </c>
      <c r="H142" s="141" t="s">
        <v>389</v>
      </c>
      <c r="I142" s="141" t="s">
        <v>376</v>
      </c>
      <c r="J142" s="173" t="s">
        <v>917</v>
      </c>
      <c r="K142" s="529"/>
    </row>
    <row r="143" spans="1:13" ht="39" customHeight="1" x14ac:dyDescent="0.2">
      <c r="A143" s="528" t="s">
        <v>919</v>
      </c>
      <c r="B143" s="151">
        <v>1764</v>
      </c>
      <c r="C143" s="134">
        <f t="shared" si="26"/>
        <v>6000</v>
      </c>
      <c r="D143" s="152">
        <v>3000</v>
      </c>
      <c r="E143" s="152">
        <v>3000</v>
      </c>
      <c r="F143" s="152">
        <v>0</v>
      </c>
      <c r="G143" s="152">
        <v>0</v>
      </c>
      <c r="H143" s="141" t="s">
        <v>920</v>
      </c>
      <c r="I143" s="141" t="s">
        <v>376</v>
      </c>
      <c r="J143" s="173" t="s">
        <v>921</v>
      </c>
      <c r="K143" s="529"/>
    </row>
    <row r="144" spans="1:13" ht="39" customHeight="1" x14ac:dyDescent="0.2">
      <c r="A144" s="528" t="s">
        <v>922</v>
      </c>
      <c r="B144" s="151">
        <v>1230</v>
      </c>
      <c r="C144" s="134">
        <f t="shared" si="26"/>
        <v>700</v>
      </c>
      <c r="D144" s="152">
        <v>350</v>
      </c>
      <c r="E144" s="152">
        <v>350</v>
      </c>
      <c r="F144" s="152">
        <v>0</v>
      </c>
      <c r="G144" s="152">
        <v>0</v>
      </c>
      <c r="H144" s="141" t="s">
        <v>389</v>
      </c>
      <c r="I144" s="141" t="s">
        <v>376</v>
      </c>
      <c r="J144" s="173" t="s">
        <v>923</v>
      </c>
      <c r="K144" s="529"/>
    </row>
    <row r="145" spans="1:11" ht="35.25" customHeight="1" thickBot="1" x14ac:dyDescent="0.25">
      <c r="A145" s="528" t="s">
        <v>924</v>
      </c>
      <c r="B145" s="151">
        <v>1231</v>
      </c>
      <c r="C145" s="134">
        <f t="shared" si="26"/>
        <v>40</v>
      </c>
      <c r="D145" s="152">
        <v>20</v>
      </c>
      <c r="E145" s="152">
        <v>20</v>
      </c>
      <c r="F145" s="152">
        <v>0</v>
      </c>
      <c r="G145" s="152">
        <v>0</v>
      </c>
      <c r="H145" s="141" t="s">
        <v>6</v>
      </c>
      <c r="I145" s="141" t="s">
        <v>6</v>
      </c>
      <c r="J145" s="173" t="s">
        <v>925</v>
      </c>
      <c r="K145" s="529"/>
    </row>
    <row r="146" spans="1:11" ht="27" customHeight="1" thickBot="1" x14ac:dyDescent="0.25">
      <c r="A146" s="66" t="s">
        <v>132</v>
      </c>
      <c r="B146" s="130"/>
      <c r="C146" s="64">
        <f>SUM(C138:C145)</f>
        <v>36990</v>
      </c>
      <c r="D146" s="64">
        <f>SUM(D138:D145)</f>
        <v>18620</v>
      </c>
      <c r="E146" s="64">
        <f>SUM(E138:E145)</f>
        <v>13870</v>
      </c>
      <c r="F146" s="64">
        <f>SUM(F138:F145)</f>
        <v>4500</v>
      </c>
      <c r="G146" s="64">
        <f>SUM(G138:G145)</f>
        <v>0</v>
      </c>
      <c r="H146" s="150"/>
      <c r="I146" s="150"/>
      <c r="J146" s="65"/>
      <c r="K146" s="494"/>
    </row>
    <row r="147" spans="1:11" ht="36" customHeight="1" thickBot="1" x14ac:dyDescent="0.25">
      <c r="A147" s="137"/>
      <c r="B147" s="546"/>
      <c r="C147" s="547"/>
      <c r="D147" s="547"/>
      <c r="E147" s="547"/>
      <c r="F147" s="547"/>
      <c r="G147" s="547"/>
      <c r="H147" s="548"/>
      <c r="I147" s="548"/>
      <c r="J147" s="138"/>
      <c r="K147" s="544"/>
    </row>
    <row r="148" spans="1:11" ht="15.75" customHeight="1" x14ac:dyDescent="0.2">
      <c r="A148" s="615" t="s">
        <v>141</v>
      </c>
      <c r="B148" s="631" t="s">
        <v>142</v>
      </c>
      <c r="C148" s="617" t="s">
        <v>143</v>
      </c>
      <c r="D148" s="660" t="s">
        <v>184</v>
      </c>
      <c r="E148" s="660"/>
      <c r="F148" s="660"/>
      <c r="G148" s="660"/>
      <c r="H148" s="661" t="s">
        <v>926</v>
      </c>
      <c r="I148" s="661" t="s">
        <v>307</v>
      </c>
      <c r="J148" s="623" t="s">
        <v>675</v>
      </c>
      <c r="K148" s="491"/>
    </row>
    <row r="149" spans="1:11" ht="15.75" customHeight="1" thickBot="1" x14ac:dyDescent="0.25">
      <c r="A149" s="616"/>
      <c r="B149" s="659"/>
      <c r="C149" s="618"/>
      <c r="D149" s="58" t="s">
        <v>289</v>
      </c>
      <c r="E149" s="58" t="s">
        <v>391</v>
      </c>
      <c r="F149" s="58" t="s">
        <v>402</v>
      </c>
      <c r="G149" s="58" t="s">
        <v>448</v>
      </c>
      <c r="H149" s="662"/>
      <c r="I149" s="662"/>
      <c r="J149" s="624"/>
      <c r="K149" s="491"/>
    </row>
    <row r="150" spans="1:11" ht="18" customHeight="1" x14ac:dyDescent="0.2">
      <c r="A150" s="652" t="s">
        <v>610</v>
      </c>
      <c r="B150" s="654"/>
      <c r="C150" s="654"/>
      <c r="D150" s="654"/>
      <c r="E150" s="654"/>
      <c r="F150" s="654"/>
      <c r="G150" s="654"/>
      <c r="H150" s="654"/>
      <c r="I150" s="654"/>
      <c r="J150" s="655"/>
      <c r="K150" s="494"/>
    </row>
    <row r="151" spans="1:11" ht="206.25" customHeight="1" thickBot="1" x14ac:dyDescent="0.25">
      <c r="A151" s="197" t="s">
        <v>927</v>
      </c>
      <c r="B151" s="166" t="s">
        <v>411</v>
      </c>
      <c r="C151" s="134">
        <f>D151+E151+F151+G151</f>
        <v>77072</v>
      </c>
      <c r="D151" s="147">
        <v>0</v>
      </c>
      <c r="E151" s="147">
        <v>0</v>
      </c>
      <c r="F151" s="147">
        <v>0</v>
      </c>
      <c r="G151" s="147">
        <v>77072</v>
      </c>
      <c r="H151" s="521" t="s">
        <v>392</v>
      </c>
      <c r="I151" s="201" t="s">
        <v>6</v>
      </c>
      <c r="J151" s="167" t="s">
        <v>393</v>
      </c>
      <c r="K151" s="494">
        <v>4</v>
      </c>
    </row>
    <row r="152" spans="1:11" ht="15.75" customHeight="1" thickBot="1" x14ac:dyDescent="0.25">
      <c r="A152" s="66" t="s">
        <v>231</v>
      </c>
      <c r="B152" s="130"/>
      <c r="C152" s="64">
        <f t="shared" ref="C152:G152" si="27">SUM(C151:C151)</f>
        <v>77072</v>
      </c>
      <c r="D152" s="64">
        <f t="shared" si="27"/>
        <v>0</v>
      </c>
      <c r="E152" s="64">
        <f t="shared" si="27"/>
        <v>0</v>
      </c>
      <c r="F152" s="64">
        <f t="shared" si="27"/>
        <v>0</v>
      </c>
      <c r="G152" s="64">
        <f t="shared" si="27"/>
        <v>77072</v>
      </c>
      <c r="H152" s="150"/>
      <c r="I152" s="150"/>
      <c r="J152" s="65"/>
      <c r="K152" s="494"/>
    </row>
    <row r="153" spans="1:11" ht="13.5" thickBot="1" x14ac:dyDescent="0.25">
      <c r="A153" s="202"/>
      <c r="B153" s="118"/>
      <c r="C153" s="203"/>
      <c r="D153" s="118"/>
      <c r="E153" s="118"/>
      <c r="F153" s="118"/>
      <c r="G153" s="118"/>
      <c r="H153" s="204"/>
      <c r="I153" s="204"/>
      <c r="J153" s="205"/>
      <c r="K153" s="494"/>
    </row>
    <row r="154" spans="1:11" ht="18" customHeight="1" thickBot="1" x14ac:dyDescent="0.25">
      <c r="A154" s="69" t="s">
        <v>133</v>
      </c>
      <c r="B154" s="130"/>
      <c r="C154" s="64">
        <f>C152+C146+C136+C126+C121+C114+C95+C92+C87+C78+C98+C29+C12</f>
        <v>22237987.870000001</v>
      </c>
      <c r="D154" s="64">
        <f>D152+D146+D136+D126+D121+D114+D95+D92+D87+D78+D98+D29+D12</f>
        <v>4728662.29</v>
      </c>
      <c r="E154" s="64">
        <f>E152+E146+E136+E126+E121+E114+E95+E92+E87+E78+E98+E29+E12</f>
        <v>4462760.29</v>
      </c>
      <c r="F154" s="64">
        <f>F152+F146+F136+F126+F121+F114+F95+F92+F87+F78+F98+F29+F12</f>
        <v>3666979.29</v>
      </c>
      <c r="G154" s="64">
        <f>G152+G146+G136+G126+G121+G114+G95+G92+G87+G78+G98+G29+G12</f>
        <v>9379586</v>
      </c>
      <c r="H154" s="150"/>
      <c r="I154" s="150"/>
      <c r="J154" s="70"/>
      <c r="K154" s="494"/>
    </row>
  </sheetData>
  <mergeCells count="26">
    <mergeCell ref="J148:J149"/>
    <mergeCell ref="A150:J150"/>
    <mergeCell ref="A93:J93"/>
    <mergeCell ref="A96:J96"/>
    <mergeCell ref="A99:J99"/>
    <mergeCell ref="A137:J137"/>
    <mergeCell ref="A148:A149"/>
    <mergeCell ref="B148:B149"/>
    <mergeCell ref="C148:C149"/>
    <mergeCell ref="D148:G148"/>
    <mergeCell ref="H148:H149"/>
    <mergeCell ref="I148:I149"/>
    <mergeCell ref="K4:K5"/>
    <mergeCell ref="A6:J6"/>
    <mergeCell ref="A13:J13"/>
    <mergeCell ref="A30:J30"/>
    <mergeCell ref="A79:J79"/>
    <mergeCell ref="A88:J88"/>
    <mergeCell ref="A2:J2"/>
    <mergeCell ref="A4:A5"/>
    <mergeCell ref="B4:B5"/>
    <mergeCell ref="C4:C5"/>
    <mergeCell ref="D4:G4"/>
    <mergeCell ref="H4:H5"/>
    <mergeCell ref="I4:I5"/>
    <mergeCell ref="J4:J5"/>
  </mergeCells>
  <pageMargins left="0.39370078740157483" right="0.39370078740157483" top="0.59055118110236227" bottom="0.39370078740157483" header="0.31496062992125984" footer="0.11811023622047245"/>
  <pageSetup paperSize="9" scale="91" firstPageNumber="15" fitToHeight="0" orientation="landscape" useFirstPageNumber="1" r:id="rId1"/>
  <headerFooter>
    <oddHeader>&amp;L&amp;"Tahoma,Kurzíva"&amp;9Střednědobý výhled rozpočtu kraje na léta 2023 - 2025&amp;R&amp;"Tahoma,Kurzíva"&amp;9Přehled ostatních dlouhodobých závazků kraje</oddHeader>
    <oddFooter>&amp;C&amp;"Tahoma,Obyčejné"&amp;P</oddFooter>
  </headerFooter>
  <rowBreaks count="7" manualBreakCount="7">
    <brk id="65" max="9" man="1"/>
    <brk id="71" max="16383" man="1"/>
    <brk id="104" max="16383" man="1"/>
    <brk id="112" max="16383" man="1"/>
    <brk id="123" max="9" man="1"/>
    <brk id="133" max="16383" man="1"/>
    <brk id="14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B434E-58E7-4C0F-8F67-6240D9BB4E47}">
  <sheetPr>
    <pageSetUpPr fitToPage="1"/>
  </sheetPr>
  <dimension ref="A1:WVF85"/>
  <sheetViews>
    <sheetView zoomScaleNormal="100" zoomScaleSheetLayoutView="100" workbookViewId="0">
      <pane ySplit="5" topLeftCell="A6" activePane="bottomLeft" state="frozen"/>
      <selection activeCell="E24" sqref="E24"/>
      <selection pane="bottomLeft" activeCell="K3" sqref="K3"/>
    </sheetView>
  </sheetViews>
  <sheetFormatPr defaultRowHeight="12.75" x14ac:dyDescent="0.2"/>
  <cols>
    <col min="1" max="1" width="54.140625" style="59" customWidth="1"/>
    <col min="2" max="2" width="8.7109375" style="59" hidden="1" customWidth="1"/>
    <col min="3" max="3" width="12.7109375" style="59" customWidth="1"/>
    <col min="4" max="4" width="11.85546875" style="212" customWidth="1"/>
    <col min="5" max="5" width="14.7109375" style="59" customWidth="1"/>
    <col min="6" max="9" width="12.7109375" style="59" customWidth="1"/>
    <col min="10" max="10" width="9" style="59" customWidth="1"/>
    <col min="11" max="242" width="9.140625" style="59"/>
    <col min="243" max="243" width="5.5703125" style="59" customWidth="1"/>
    <col min="244" max="244" width="32" style="59" customWidth="1"/>
    <col min="245" max="246" width="9.85546875" style="59" customWidth="1"/>
    <col min="247" max="248" width="9.42578125" style="59" customWidth="1"/>
    <col min="249" max="249" width="11.140625" style="59" customWidth="1"/>
    <col min="250" max="252" width="8.5703125" style="59" customWidth="1"/>
    <col min="253" max="253" width="32.140625" style="59" customWidth="1"/>
    <col min="254" max="254" width="8" style="59" hidden="1" customWidth="1"/>
    <col min="255" max="498" width="9.140625" style="59"/>
    <col min="499" max="499" width="5.5703125" style="59" customWidth="1"/>
    <col min="500" max="500" width="32" style="59" customWidth="1"/>
    <col min="501" max="502" width="9.85546875" style="59" customWidth="1"/>
    <col min="503" max="504" width="9.42578125" style="59" customWidth="1"/>
    <col min="505" max="505" width="11.140625" style="59" customWidth="1"/>
    <col min="506" max="508" width="8.5703125" style="59" customWidth="1"/>
    <col min="509" max="509" width="32.140625" style="59" customWidth="1"/>
    <col min="510" max="510" width="8" style="59" hidden="1" customWidth="1"/>
    <col min="511" max="754" width="9.140625" style="59"/>
    <col min="755" max="755" width="5.5703125" style="59" customWidth="1"/>
    <col min="756" max="756" width="32" style="59" customWidth="1"/>
    <col min="757" max="758" width="9.85546875" style="59" customWidth="1"/>
    <col min="759" max="760" width="9.42578125" style="59" customWidth="1"/>
    <col min="761" max="761" width="11.140625" style="59" customWidth="1"/>
    <col min="762" max="764" width="8.5703125" style="59" customWidth="1"/>
    <col min="765" max="765" width="32.140625" style="59" customWidth="1"/>
    <col min="766" max="766" width="8" style="59" hidden="1" customWidth="1"/>
    <col min="767" max="1010" width="9.140625" style="59"/>
    <col min="1011" max="1011" width="5.5703125" style="59" customWidth="1"/>
    <col min="1012" max="1012" width="32" style="59" customWidth="1"/>
    <col min="1013" max="1014" width="9.85546875" style="59" customWidth="1"/>
    <col min="1015" max="1016" width="9.42578125" style="59" customWidth="1"/>
    <col min="1017" max="1017" width="11.140625" style="59" customWidth="1"/>
    <col min="1018" max="1020" width="8.5703125" style="59" customWidth="1"/>
    <col min="1021" max="1021" width="32.140625" style="59" customWidth="1"/>
    <col min="1022" max="1022" width="8" style="59" hidden="1" customWidth="1"/>
    <col min="1023" max="1266" width="9.140625" style="59"/>
    <col min="1267" max="1267" width="5.5703125" style="59" customWidth="1"/>
    <col min="1268" max="1268" width="32" style="59" customWidth="1"/>
    <col min="1269" max="1270" width="9.85546875" style="59" customWidth="1"/>
    <col min="1271" max="1272" width="9.42578125" style="59" customWidth="1"/>
    <col min="1273" max="1273" width="11.140625" style="59" customWidth="1"/>
    <col min="1274" max="1276" width="8.5703125" style="59" customWidth="1"/>
    <col min="1277" max="1277" width="32.140625" style="59" customWidth="1"/>
    <col min="1278" max="1278" width="8" style="59" hidden="1" customWidth="1"/>
    <col min="1279" max="1522" width="9.140625" style="59"/>
    <col min="1523" max="1523" width="5.5703125" style="59" customWidth="1"/>
    <col min="1524" max="1524" width="32" style="59" customWidth="1"/>
    <col min="1525" max="1526" width="9.85546875" style="59" customWidth="1"/>
    <col min="1527" max="1528" width="9.42578125" style="59" customWidth="1"/>
    <col min="1529" max="1529" width="11.140625" style="59" customWidth="1"/>
    <col min="1530" max="1532" width="8.5703125" style="59" customWidth="1"/>
    <col min="1533" max="1533" width="32.140625" style="59" customWidth="1"/>
    <col min="1534" max="1534" width="8" style="59" hidden="1" customWidth="1"/>
    <col min="1535" max="1778" width="9.140625" style="59"/>
    <col min="1779" max="1779" width="5.5703125" style="59" customWidth="1"/>
    <col min="1780" max="1780" width="32" style="59" customWidth="1"/>
    <col min="1781" max="1782" width="9.85546875" style="59" customWidth="1"/>
    <col min="1783" max="1784" width="9.42578125" style="59" customWidth="1"/>
    <col min="1785" max="1785" width="11.140625" style="59" customWidth="1"/>
    <col min="1786" max="1788" width="8.5703125" style="59" customWidth="1"/>
    <col min="1789" max="1789" width="32.140625" style="59" customWidth="1"/>
    <col min="1790" max="1790" width="8" style="59" hidden="1" customWidth="1"/>
    <col min="1791" max="2034" width="9.140625" style="59"/>
    <col min="2035" max="2035" width="5.5703125" style="59" customWidth="1"/>
    <col min="2036" max="2036" width="32" style="59" customWidth="1"/>
    <col min="2037" max="2038" width="9.85546875" style="59" customWidth="1"/>
    <col min="2039" max="2040" width="9.42578125" style="59" customWidth="1"/>
    <col min="2041" max="2041" width="11.140625" style="59" customWidth="1"/>
    <col min="2042" max="2044" width="8.5703125" style="59" customWidth="1"/>
    <col min="2045" max="2045" width="32.140625" style="59" customWidth="1"/>
    <col min="2046" max="2046" width="8" style="59" hidden="1" customWidth="1"/>
    <col min="2047" max="2290" width="9.140625" style="59"/>
    <col min="2291" max="2291" width="5.5703125" style="59" customWidth="1"/>
    <col min="2292" max="2292" width="32" style="59" customWidth="1"/>
    <col min="2293" max="2294" width="9.85546875" style="59" customWidth="1"/>
    <col min="2295" max="2296" width="9.42578125" style="59" customWidth="1"/>
    <col min="2297" max="2297" width="11.140625" style="59" customWidth="1"/>
    <col min="2298" max="2300" width="8.5703125" style="59" customWidth="1"/>
    <col min="2301" max="2301" width="32.140625" style="59" customWidth="1"/>
    <col min="2302" max="2302" width="8" style="59" hidden="1" customWidth="1"/>
    <col min="2303" max="2546" width="9.140625" style="59"/>
    <col min="2547" max="2547" width="5.5703125" style="59" customWidth="1"/>
    <col min="2548" max="2548" width="32" style="59" customWidth="1"/>
    <col min="2549" max="2550" width="9.85546875" style="59" customWidth="1"/>
    <col min="2551" max="2552" width="9.42578125" style="59" customWidth="1"/>
    <col min="2553" max="2553" width="11.140625" style="59" customWidth="1"/>
    <col min="2554" max="2556" width="8.5703125" style="59" customWidth="1"/>
    <col min="2557" max="2557" width="32.140625" style="59" customWidth="1"/>
    <col min="2558" max="2558" width="8" style="59" hidden="1" customWidth="1"/>
    <col min="2559" max="2802" width="9.140625" style="59"/>
    <col min="2803" max="2803" width="5.5703125" style="59" customWidth="1"/>
    <col min="2804" max="2804" width="32" style="59" customWidth="1"/>
    <col min="2805" max="2806" width="9.85546875" style="59" customWidth="1"/>
    <col min="2807" max="2808" width="9.42578125" style="59" customWidth="1"/>
    <col min="2809" max="2809" width="11.140625" style="59" customWidth="1"/>
    <col min="2810" max="2812" width="8.5703125" style="59" customWidth="1"/>
    <col min="2813" max="2813" width="32.140625" style="59" customWidth="1"/>
    <col min="2814" max="2814" width="8" style="59" hidden="1" customWidth="1"/>
    <col min="2815" max="3058" width="9.140625" style="59"/>
    <col min="3059" max="3059" width="5.5703125" style="59" customWidth="1"/>
    <col min="3060" max="3060" width="32" style="59" customWidth="1"/>
    <col min="3061" max="3062" width="9.85546875" style="59" customWidth="1"/>
    <col min="3063" max="3064" width="9.42578125" style="59" customWidth="1"/>
    <col min="3065" max="3065" width="11.140625" style="59" customWidth="1"/>
    <col min="3066" max="3068" width="8.5703125" style="59" customWidth="1"/>
    <col min="3069" max="3069" width="32.140625" style="59" customWidth="1"/>
    <col min="3070" max="3070" width="8" style="59" hidden="1" customWidth="1"/>
    <col min="3071" max="3314" width="9.140625" style="59"/>
    <col min="3315" max="3315" width="5.5703125" style="59" customWidth="1"/>
    <col min="3316" max="3316" width="32" style="59" customWidth="1"/>
    <col min="3317" max="3318" width="9.85546875" style="59" customWidth="1"/>
    <col min="3319" max="3320" width="9.42578125" style="59" customWidth="1"/>
    <col min="3321" max="3321" width="11.140625" style="59" customWidth="1"/>
    <col min="3322" max="3324" width="8.5703125" style="59" customWidth="1"/>
    <col min="3325" max="3325" width="32.140625" style="59" customWidth="1"/>
    <col min="3326" max="3326" width="8" style="59" hidden="1" customWidth="1"/>
    <col min="3327" max="3570" width="9.140625" style="59"/>
    <col min="3571" max="3571" width="5.5703125" style="59" customWidth="1"/>
    <col min="3572" max="3572" width="32" style="59" customWidth="1"/>
    <col min="3573" max="3574" width="9.85546875" style="59" customWidth="1"/>
    <col min="3575" max="3576" width="9.42578125" style="59" customWidth="1"/>
    <col min="3577" max="3577" width="11.140625" style="59" customWidth="1"/>
    <col min="3578" max="3580" width="8.5703125" style="59" customWidth="1"/>
    <col min="3581" max="3581" width="32.140625" style="59" customWidth="1"/>
    <col min="3582" max="3582" width="8" style="59" hidden="1" customWidth="1"/>
    <col min="3583" max="3826" width="9.140625" style="59"/>
    <col min="3827" max="3827" width="5.5703125" style="59" customWidth="1"/>
    <col min="3828" max="3828" width="32" style="59" customWidth="1"/>
    <col min="3829" max="3830" width="9.85546875" style="59" customWidth="1"/>
    <col min="3831" max="3832" width="9.42578125" style="59" customWidth="1"/>
    <col min="3833" max="3833" width="11.140625" style="59" customWidth="1"/>
    <col min="3834" max="3836" width="8.5703125" style="59" customWidth="1"/>
    <col min="3837" max="3837" width="32.140625" style="59" customWidth="1"/>
    <col min="3838" max="3838" width="8" style="59" hidden="1" customWidth="1"/>
    <col min="3839" max="4082" width="9.140625" style="59"/>
    <col min="4083" max="4083" width="5.5703125" style="59" customWidth="1"/>
    <col min="4084" max="4084" width="32" style="59" customWidth="1"/>
    <col min="4085" max="4086" width="9.85546875" style="59" customWidth="1"/>
    <col min="4087" max="4088" width="9.42578125" style="59" customWidth="1"/>
    <col min="4089" max="4089" width="11.140625" style="59" customWidth="1"/>
    <col min="4090" max="4092" width="8.5703125" style="59" customWidth="1"/>
    <col min="4093" max="4093" width="32.140625" style="59" customWidth="1"/>
    <col min="4094" max="4094" width="8" style="59" hidden="1" customWidth="1"/>
    <col min="4095" max="4338" width="9.140625" style="59"/>
    <col min="4339" max="4339" width="5.5703125" style="59" customWidth="1"/>
    <col min="4340" max="4340" width="32" style="59" customWidth="1"/>
    <col min="4341" max="4342" width="9.85546875" style="59" customWidth="1"/>
    <col min="4343" max="4344" width="9.42578125" style="59" customWidth="1"/>
    <col min="4345" max="4345" width="11.140625" style="59" customWidth="1"/>
    <col min="4346" max="4348" width="8.5703125" style="59" customWidth="1"/>
    <col min="4349" max="4349" width="32.140625" style="59" customWidth="1"/>
    <col min="4350" max="4350" width="8" style="59" hidden="1" customWidth="1"/>
    <col min="4351" max="4594" width="9.140625" style="59"/>
    <col min="4595" max="4595" width="5.5703125" style="59" customWidth="1"/>
    <col min="4596" max="4596" width="32" style="59" customWidth="1"/>
    <col min="4597" max="4598" width="9.85546875" style="59" customWidth="1"/>
    <col min="4599" max="4600" width="9.42578125" style="59" customWidth="1"/>
    <col min="4601" max="4601" width="11.140625" style="59" customWidth="1"/>
    <col min="4602" max="4604" width="8.5703125" style="59" customWidth="1"/>
    <col min="4605" max="4605" width="32.140625" style="59" customWidth="1"/>
    <col min="4606" max="4606" width="8" style="59" hidden="1" customWidth="1"/>
    <col min="4607" max="4850" width="9.140625" style="59"/>
    <col min="4851" max="4851" width="5.5703125" style="59" customWidth="1"/>
    <col min="4852" max="4852" width="32" style="59" customWidth="1"/>
    <col min="4853" max="4854" width="9.85546875" style="59" customWidth="1"/>
    <col min="4855" max="4856" width="9.42578125" style="59" customWidth="1"/>
    <col min="4857" max="4857" width="11.140625" style="59" customWidth="1"/>
    <col min="4858" max="4860" width="8.5703125" style="59" customWidth="1"/>
    <col min="4861" max="4861" width="32.140625" style="59" customWidth="1"/>
    <col min="4862" max="4862" width="8" style="59" hidden="1" customWidth="1"/>
    <col min="4863" max="5106" width="9.140625" style="59"/>
    <col min="5107" max="5107" width="5.5703125" style="59" customWidth="1"/>
    <col min="5108" max="5108" width="32" style="59" customWidth="1"/>
    <col min="5109" max="5110" width="9.85546875" style="59" customWidth="1"/>
    <col min="5111" max="5112" width="9.42578125" style="59" customWidth="1"/>
    <col min="5113" max="5113" width="11.140625" style="59" customWidth="1"/>
    <col min="5114" max="5116" width="8.5703125" style="59" customWidth="1"/>
    <col min="5117" max="5117" width="32.140625" style="59" customWidth="1"/>
    <col min="5118" max="5118" width="8" style="59" hidden="1" customWidth="1"/>
    <col min="5119" max="5362" width="9.140625" style="59"/>
    <col min="5363" max="5363" width="5.5703125" style="59" customWidth="1"/>
    <col min="5364" max="5364" width="32" style="59" customWidth="1"/>
    <col min="5365" max="5366" width="9.85546875" style="59" customWidth="1"/>
    <col min="5367" max="5368" width="9.42578125" style="59" customWidth="1"/>
    <col min="5369" max="5369" width="11.140625" style="59" customWidth="1"/>
    <col min="5370" max="5372" width="8.5703125" style="59" customWidth="1"/>
    <col min="5373" max="5373" width="32.140625" style="59" customWidth="1"/>
    <col min="5374" max="5374" width="8" style="59" hidden="1" customWidth="1"/>
    <col min="5375" max="5618" width="9.140625" style="59"/>
    <col min="5619" max="5619" width="5.5703125" style="59" customWidth="1"/>
    <col min="5620" max="5620" width="32" style="59" customWidth="1"/>
    <col min="5621" max="5622" width="9.85546875" style="59" customWidth="1"/>
    <col min="5623" max="5624" width="9.42578125" style="59" customWidth="1"/>
    <col min="5625" max="5625" width="11.140625" style="59" customWidth="1"/>
    <col min="5626" max="5628" width="8.5703125" style="59" customWidth="1"/>
    <col min="5629" max="5629" width="32.140625" style="59" customWidth="1"/>
    <col min="5630" max="5630" width="8" style="59" hidden="1" customWidth="1"/>
    <col min="5631" max="5874" width="9.140625" style="59"/>
    <col min="5875" max="5875" width="5.5703125" style="59" customWidth="1"/>
    <col min="5876" max="5876" width="32" style="59" customWidth="1"/>
    <col min="5877" max="5878" width="9.85546875" style="59" customWidth="1"/>
    <col min="5879" max="5880" width="9.42578125" style="59" customWidth="1"/>
    <col min="5881" max="5881" width="11.140625" style="59" customWidth="1"/>
    <col min="5882" max="5884" width="8.5703125" style="59" customWidth="1"/>
    <col min="5885" max="5885" width="32.140625" style="59" customWidth="1"/>
    <col min="5886" max="5886" width="8" style="59" hidden="1" customWidth="1"/>
    <col min="5887" max="6130" width="9.140625" style="59"/>
    <col min="6131" max="6131" width="5.5703125" style="59" customWidth="1"/>
    <col min="6132" max="6132" width="32" style="59" customWidth="1"/>
    <col min="6133" max="6134" width="9.85546875" style="59" customWidth="1"/>
    <col min="6135" max="6136" width="9.42578125" style="59" customWidth="1"/>
    <col min="6137" max="6137" width="11.140625" style="59" customWidth="1"/>
    <col min="6138" max="6140" width="8.5703125" style="59" customWidth="1"/>
    <col min="6141" max="6141" width="32.140625" style="59" customWidth="1"/>
    <col min="6142" max="6142" width="8" style="59" hidden="1" customWidth="1"/>
    <col min="6143" max="6386" width="9.140625" style="59"/>
    <col min="6387" max="6387" width="5.5703125" style="59" customWidth="1"/>
    <col min="6388" max="6388" width="32" style="59" customWidth="1"/>
    <col min="6389" max="6390" width="9.85546875" style="59" customWidth="1"/>
    <col min="6391" max="6392" width="9.42578125" style="59" customWidth="1"/>
    <col min="6393" max="6393" width="11.140625" style="59" customWidth="1"/>
    <col min="6394" max="6396" width="8.5703125" style="59" customWidth="1"/>
    <col min="6397" max="6397" width="32.140625" style="59" customWidth="1"/>
    <col min="6398" max="6398" width="8" style="59" hidden="1" customWidth="1"/>
    <col min="6399" max="6642" width="9.140625" style="59"/>
    <col min="6643" max="6643" width="5.5703125" style="59" customWidth="1"/>
    <col min="6644" max="6644" width="32" style="59" customWidth="1"/>
    <col min="6645" max="6646" width="9.85546875" style="59" customWidth="1"/>
    <col min="6647" max="6648" width="9.42578125" style="59" customWidth="1"/>
    <col min="6649" max="6649" width="11.140625" style="59" customWidth="1"/>
    <col min="6650" max="6652" width="8.5703125" style="59" customWidth="1"/>
    <col min="6653" max="6653" width="32.140625" style="59" customWidth="1"/>
    <col min="6654" max="6654" width="8" style="59" hidden="1" customWidth="1"/>
    <col min="6655" max="6898" width="9.140625" style="59"/>
    <col min="6899" max="6899" width="5.5703125" style="59" customWidth="1"/>
    <col min="6900" max="6900" width="32" style="59" customWidth="1"/>
    <col min="6901" max="6902" width="9.85546875" style="59" customWidth="1"/>
    <col min="6903" max="6904" width="9.42578125" style="59" customWidth="1"/>
    <col min="6905" max="6905" width="11.140625" style="59" customWidth="1"/>
    <col min="6906" max="6908" width="8.5703125" style="59" customWidth="1"/>
    <col min="6909" max="6909" width="32.140625" style="59" customWidth="1"/>
    <col min="6910" max="6910" width="8" style="59" hidden="1" customWidth="1"/>
    <col min="6911" max="7154" width="9.140625" style="59"/>
    <col min="7155" max="7155" width="5.5703125" style="59" customWidth="1"/>
    <col min="7156" max="7156" width="32" style="59" customWidth="1"/>
    <col min="7157" max="7158" width="9.85546875" style="59" customWidth="1"/>
    <col min="7159" max="7160" width="9.42578125" style="59" customWidth="1"/>
    <col min="7161" max="7161" width="11.140625" style="59" customWidth="1"/>
    <col min="7162" max="7164" width="8.5703125" style="59" customWidth="1"/>
    <col min="7165" max="7165" width="32.140625" style="59" customWidth="1"/>
    <col min="7166" max="7166" width="8" style="59" hidden="1" customWidth="1"/>
    <col min="7167" max="7410" width="9.140625" style="59"/>
    <col min="7411" max="7411" width="5.5703125" style="59" customWidth="1"/>
    <col min="7412" max="7412" width="32" style="59" customWidth="1"/>
    <col min="7413" max="7414" width="9.85546875" style="59" customWidth="1"/>
    <col min="7415" max="7416" width="9.42578125" style="59" customWidth="1"/>
    <col min="7417" max="7417" width="11.140625" style="59" customWidth="1"/>
    <col min="7418" max="7420" width="8.5703125" style="59" customWidth="1"/>
    <col min="7421" max="7421" width="32.140625" style="59" customWidth="1"/>
    <col min="7422" max="7422" width="8" style="59" hidden="1" customWidth="1"/>
    <col min="7423" max="7666" width="9.140625" style="59"/>
    <col min="7667" max="7667" width="5.5703125" style="59" customWidth="1"/>
    <col min="7668" max="7668" width="32" style="59" customWidth="1"/>
    <col min="7669" max="7670" width="9.85546875" style="59" customWidth="1"/>
    <col min="7671" max="7672" width="9.42578125" style="59" customWidth="1"/>
    <col min="7673" max="7673" width="11.140625" style="59" customWidth="1"/>
    <col min="7674" max="7676" width="8.5703125" style="59" customWidth="1"/>
    <col min="7677" max="7677" width="32.140625" style="59" customWidth="1"/>
    <col min="7678" max="7678" width="8" style="59" hidden="1" customWidth="1"/>
    <col min="7679" max="7922" width="9.140625" style="59"/>
    <col min="7923" max="7923" width="5.5703125" style="59" customWidth="1"/>
    <col min="7924" max="7924" width="32" style="59" customWidth="1"/>
    <col min="7925" max="7926" width="9.85546875" style="59" customWidth="1"/>
    <col min="7927" max="7928" width="9.42578125" style="59" customWidth="1"/>
    <col min="7929" max="7929" width="11.140625" style="59" customWidth="1"/>
    <col min="7930" max="7932" width="8.5703125" style="59" customWidth="1"/>
    <col min="7933" max="7933" width="32.140625" style="59" customWidth="1"/>
    <col min="7934" max="7934" width="8" style="59" hidden="1" customWidth="1"/>
    <col min="7935" max="8178" width="9.140625" style="59"/>
    <col min="8179" max="8179" width="5.5703125" style="59" customWidth="1"/>
    <col min="8180" max="8180" width="32" style="59" customWidth="1"/>
    <col min="8181" max="8182" width="9.85546875" style="59" customWidth="1"/>
    <col min="8183" max="8184" width="9.42578125" style="59" customWidth="1"/>
    <col min="8185" max="8185" width="11.140625" style="59" customWidth="1"/>
    <col min="8186" max="8188" width="8.5703125" style="59" customWidth="1"/>
    <col min="8189" max="8189" width="32.140625" style="59" customWidth="1"/>
    <col min="8190" max="8190" width="8" style="59" hidden="1" customWidth="1"/>
    <col min="8191" max="8434" width="9.140625" style="59"/>
    <col min="8435" max="8435" width="5.5703125" style="59" customWidth="1"/>
    <col min="8436" max="8436" width="32" style="59" customWidth="1"/>
    <col min="8437" max="8438" width="9.85546875" style="59" customWidth="1"/>
    <col min="8439" max="8440" width="9.42578125" style="59" customWidth="1"/>
    <col min="8441" max="8441" width="11.140625" style="59" customWidth="1"/>
    <col min="8442" max="8444" width="8.5703125" style="59" customWidth="1"/>
    <col min="8445" max="8445" width="32.140625" style="59" customWidth="1"/>
    <col min="8446" max="8446" width="8" style="59" hidden="1" customWidth="1"/>
    <col min="8447" max="8690" width="9.140625" style="59"/>
    <col min="8691" max="8691" width="5.5703125" style="59" customWidth="1"/>
    <col min="8692" max="8692" width="32" style="59" customWidth="1"/>
    <col min="8693" max="8694" width="9.85546875" style="59" customWidth="1"/>
    <col min="8695" max="8696" width="9.42578125" style="59" customWidth="1"/>
    <col min="8697" max="8697" width="11.140625" style="59" customWidth="1"/>
    <col min="8698" max="8700" width="8.5703125" style="59" customWidth="1"/>
    <col min="8701" max="8701" width="32.140625" style="59" customWidth="1"/>
    <col min="8702" max="8702" width="8" style="59" hidden="1" customWidth="1"/>
    <col min="8703" max="8946" width="9.140625" style="59"/>
    <col min="8947" max="8947" width="5.5703125" style="59" customWidth="1"/>
    <col min="8948" max="8948" width="32" style="59" customWidth="1"/>
    <col min="8949" max="8950" width="9.85546875" style="59" customWidth="1"/>
    <col min="8951" max="8952" width="9.42578125" style="59" customWidth="1"/>
    <col min="8953" max="8953" width="11.140625" style="59" customWidth="1"/>
    <col min="8954" max="8956" width="8.5703125" style="59" customWidth="1"/>
    <col min="8957" max="8957" width="32.140625" style="59" customWidth="1"/>
    <col min="8958" max="8958" width="8" style="59" hidden="1" customWidth="1"/>
    <col min="8959" max="9202" width="9.140625" style="59"/>
    <col min="9203" max="9203" width="5.5703125" style="59" customWidth="1"/>
    <col min="9204" max="9204" width="32" style="59" customWidth="1"/>
    <col min="9205" max="9206" width="9.85546875" style="59" customWidth="1"/>
    <col min="9207" max="9208" width="9.42578125" style="59" customWidth="1"/>
    <col min="9209" max="9209" width="11.140625" style="59" customWidth="1"/>
    <col min="9210" max="9212" width="8.5703125" style="59" customWidth="1"/>
    <col min="9213" max="9213" width="32.140625" style="59" customWidth="1"/>
    <col min="9214" max="9214" width="8" style="59" hidden="1" customWidth="1"/>
    <col min="9215" max="9458" width="9.140625" style="59"/>
    <col min="9459" max="9459" width="5.5703125" style="59" customWidth="1"/>
    <col min="9460" max="9460" width="32" style="59" customWidth="1"/>
    <col min="9461" max="9462" width="9.85546875" style="59" customWidth="1"/>
    <col min="9463" max="9464" width="9.42578125" style="59" customWidth="1"/>
    <col min="9465" max="9465" width="11.140625" style="59" customWidth="1"/>
    <col min="9466" max="9468" width="8.5703125" style="59" customWidth="1"/>
    <col min="9469" max="9469" width="32.140625" style="59" customWidth="1"/>
    <col min="9470" max="9470" width="8" style="59" hidden="1" customWidth="1"/>
    <col min="9471" max="9714" width="9.140625" style="59"/>
    <col min="9715" max="9715" width="5.5703125" style="59" customWidth="1"/>
    <col min="9716" max="9716" width="32" style="59" customWidth="1"/>
    <col min="9717" max="9718" width="9.85546875" style="59" customWidth="1"/>
    <col min="9719" max="9720" width="9.42578125" style="59" customWidth="1"/>
    <col min="9721" max="9721" width="11.140625" style="59" customWidth="1"/>
    <col min="9722" max="9724" width="8.5703125" style="59" customWidth="1"/>
    <col min="9725" max="9725" width="32.140625" style="59" customWidth="1"/>
    <col min="9726" max="9726" width="8" style="59" hidden="1" customWidth="1"/>
    <col min="9727" max="9970" width="9.140625" style="59"/>
    <col min="9971" max="9971" width="5.5703125" style="59" customWidth="1"/>
    <col min="9972" max="9972" width="32" style="59" customWidth="1"/>
    <col min="9973" max="9974" width="9.85546875" style="59" customWidth="1"/>
    <col min="9975" max="9976" width="9.42578125" style="59" customWidth="1"/>
    <col min="9977" max="9977" width="11.140625" style="59" customWidth="1"/>
    <col min="9978" max="9980" width="8.5703125" style="59" customWidth="1"/>
    <col min="9981" max="9981" width="32.140625" style="59" customWidth="1"/>
    <col min="9982" max="9982" width="8" style="59" hidden="1" customWidth="1"/>
    <col min="9983" max="10226" width="9.140625" style="59"/>
    <col min="10227" max="10227" width="5.5703125" style="59" customWidth="1"/>
    <col min="10228" max="10228" width="32" style="59" customWidth="1"/>
    <col min="10229" max="10230" width="9.85546875" style="59" customWidth="1"/>
    <col min="10231" max="10232" width="9.42578125" style="59" customWidth="1"/>
    <col min="10233" max="10233" width="11.140625" style="59" customWidth="1"/>
    <col min="10234" max="10236" width="8.5703125" style="59" customWidth="1"/>
    <col min="10237" max="10237" width="32.140625" style="59" customWidth="1"/>
    <col min="10238" max="10238" width="8" style="59" hidden="1" customWidth="1"/>
    <col min="10239" max="10482" width="9.140625" style="59"/>
    <col min="10483" max="10483" width="5.5703125" style="59" customWidth="1"/>
    <col min="10484" max="10484" width="32" style="59" customWidth="1"/>
    <col min="10485" max="10486" width="9.85546875" style="59" customWidth="1"/>
    <col min="10487" max="10488" width="9.42578125" style="59" customWidth="1"/>
    <col min="10489" max="10489" width="11.140625" style="59" customWidth="1"/>
    <col min="10490" max="10492" width="8.5703125" style="59" customWidth="1"/>
    <col min="10493" max="10493" width="32.140625" style="59" customWidth="1"/>
    <col min="10494" max="10494" width="8" style="59" hidden="1" customWidth="1"/>
    <col min="10495" max="10738" width="9.140625" style="59"/>
    <col min="10739" max="10739" width="5.5703125" style="59" customWidth="1"/>
    <col min="10740" max="10740" width="32" style="59" customWidth="1"/>
    <col min="10741" max="10742" width="9.85546875" style="59" customWidth="1"/>
    <col min="10743" max="10744" width="9.42578125" style="59" customWidth="1"/>
    <col min="10745" max="10745" width="11.140625" style="59" customWidth="1"/>
    <col min="10746" max="10748" width="8.5703125" style="59" customWidth="1"/>
    <col min="10749" max="10749" width="32.140625" style="59" customWidth="1"/>
    <col min="10750" max="10750" width="8" style="59" hidden="1" customWidth="1"/>
    <col min="10751" max="10994" width="9.140625" style="59"/>
    <col min="10995" max="10995" width="5.5703125" style="59" customWidth="1"/>
    <col min="10996" max="10996" width="32" style="59" customWidth="1"/>
    <col min="10997" max="10998" width="9.85546875" style="59" customWidth="1"/>
    <col min="10999" max="11000" width="9.42578125" style="59" customWidth="1"/>
    <col min="11001" max="11001" width="11.140625" style="59" customWidth="1"/>
    <col min="11002" max="11004" width="8.5703125" style="59" customWidth="1"/>
    <col min="11005" max="11005" width="32.140625" style="59" customWidth="1"/>
    <col min="11006" max="11006" width="8" style="59" hidden="1" customWidth="1"/>
    <col min="11007" max="11250" width="9.140625" style="59"/>
    <col min="11251" max="11251" width="5.5703125" style="59" customWidth="1"/>
    <col min="11252" max="11252" width="32" style="59" customWidth="1"/>
    <col min="11253" max="11254" width="9.85546875" style="59" customWidth="1"/>
    <col min="11255" max="11256" width="9.42578125" style="59" customWidth="1"/>
    <col min="11257" max="11257" width="11.140625" style="59" customWidth="1"/>
    <col min="11258" max="11260" width="8.5703125" style="59" customWidth="1"/>
    <col min="11261" max="11261" width="32.140625" style="59" customWidth="1"/>
    <col min="11262" max="11262" width="8" style="59" hidden="1" customWidth="1"/>
    <col min="11263" max="11506" width="9.140625" style="59"/>
    <col min="11507" max="11507" width="5.5703125" style="59" customWidth="1"/>
    <col min="11508" max="11508" width="32" style="59" customWidth="1"/>
    <col min="11509" max="11510" width="9.85546875" style="59" customWidth="1"/>
    <col min="11511" max="11512" width="9.42578125" style="59" customWidth="1"/>
    <col min="11513" max="11513" width="11.140625" style="59" customWidth="1"/>
    <col min="11514" max="11516" width="8.5703125" style="59" customWidth="1"/>
    <col min="11517" max="11517" width="32.140625" style="59" customWidth="1"/>
    <col min="11518" max="11518" width="8" style="59" hidden="1" customWidth="1"/>
    <col min="11519" max="11762" width="9.140625" style="59"/>
    <col min="11763" max="11763" width="5.5703125" style="59" customWidth="1"/>
    <col min="11764" max="11764" width="32" style="59" customWidth="1"/>
    <col min="11765" max="11766" width="9.85546875" style="59" customWidth="1"/>
    <col min="11767" max="11768" width="9.42578125" style="59" customWidth="1"/>
    <col min="11769" max="11769" width="11.140625" style="59" customWidth="1"/>
    <col min="11770" max="11772" width="8.5703125" style="59" customWidth="1"/>
    <col min="11773" max="11773" width="32.140625" style="59" customWidth="1"/>
    <col min="11774" max="11774" width="8" style="59" hidden="1" customWidth="1"/>
    <col min="11775" max="12018" width="9.140625" style="59"/>
    <col min="12019" max="12019" width="5.5703125" style="59" customWidth="1"/>
    <col min="12020" max="12020" width="32" style="59" customWidth="1"/>
    <col min="12021" max="12022" width="9.85546875" style="59" customWidth="1"/>
    <col min="12023" max="12024" width="9.42578125" style="59" customWidth="1"/>
    <col min="12025" max="12025" width="11.140625" style="59" customWidth="1"/>
    <col min="12026" max="12028" width="8.5703125" style="59" customWidth="1"/>
    <col min="12029" max="12029" width="32.140625" style="59" customWidth="1"/>
    <col min="12030" max="12030" width="8" style="59" hidden="1" customWidth="1"/>
    <col min="12031" max="12274" width="9.140625" style="59"/>
    <col min="12275" max="12275" width="5.5703125" style="59" customWidth="1"/>
    <col min="12276" max="12276" width="32" style="59" customWidth="1"/>
    <col min="12277" max="12278" width="9.85546875" style="59" customWidth="1"/>
    <col min="12279" max="12280" width="9.42578125" style="59" customWidth="1"/>
    <col min="12281" max="12281" width="11.140625" style="59" customWidth="1"/>
    <col min="12282" max="12284" width="8.5703125" style="59" customWidth="1"/>
    <col min="12285" max="12285" width="32.140625" style="59" customWidth="1"/>
    <col min="12286" max="12286" width="8" style="59" hidden="1" customWidth="1"/>
    <col min="12287" max="12530" width="9.140625" style="59"/>
    <col min="12531" max="12531" width="5.5703125" style="59" customWidth="1"/>
    <col min="12532" max="12532" width="32" style="59" customWidth="1"/>
    <col min="12533" max="12534" width="9.85546875" style="59" customWidth="1"/>
    <col min="12535" max="12536" width="9.42578125" style="59" customWidth="1"/>
    <col min="12537" max="12537" width="11.140625" style="59" customWidth="1"/>
    <col min="12538" max="12540" width="8.5703125" style="59" customWidth="1"/>
    <col min="12541" max="12541" width="32.140625" style="59" customWidth="1"/>
    <col min="12542" max="12542" width="8" style="59" hidden="1" customWidth="1"/>
    <col min="12543" max="12786" width="9.140625" style="59"/>
    <col min="12787" max="12787" width="5.5703125" style="59" customWidth="1"/>
    <col min="12788" max="12788" width="32" style="59" customWidth="1"/>
    <col min="12789" max="12790" width="9.85546875" style="59" customWidth="1"/>
    <col min="12791" max="12792" width="9.42578125" style="59" customWidth="1"/>
    <col min="12793" max="12793" width="11.140625" style="59" customWidth="1"/>
    <col min="12794" max="12796" width="8.5703125" style="59" customWidth="1"/>
    <col min="12797" max="12797" width="32.140625" style="59" customWidth="1"/>
    <col min="12798" max="12798" width="8" style="59" hidden="1" customWidth="1"/>
    <col min="12799" max="13042" width="9.140625" style="59"/>
    <col min="13043" max="13043" width="5.5703125" style="59" customWidth="1"/>
    <col min="13044" max="13044" width="32" style="59" customWidth="1"/>
    <col min="13045" max="13046" width="9.85546875" style="59" customWidth="1"/>
    <col min="13047" max="13048" width="9.42578125" style="59" customWidth="1"/>
    <col min="13049" max="13049" width="11.140625" style="59" customWidth="1"/>
    <col min="13050" max="13052" width="8.5703125" style="59" customWidth="1"/>
    <col min="13053" max="13053" width="32.140625" style="59" customWidth="1"/>
    <col min="13054" max="13054" width="8" style="59" hidden="1" customWidth="1"/>
    <col min="13055" max="13298" width="9.140625" style="59"/>
    <col min="13299" max="13299" width="5.5703125" style="59" customWidth="1"/>
    <col min="13300" max="13300" width="32" style="59" customWidth="1"/>
    <col min="13301" max="13302" width="9.85546875" style="59" customWidth="1"/>
    <col min="13303" max="13304" width="9.42578125" style="59" customWidth="1"/>
    <col min="13305" max="13305" width="11.140625" style="59" customWidth="1"/>
    <col min="13306" max="13308" width="8.5703125" style="59" customWidth="1"/>
    <col min="13309" max="13309" width="32.140625" style="59" customWidth="1"/>
    <col min="13310" max="13310" width="8" style="59" hidden="1" customWidth="1"/>
    <col min="13311" max="13554" width="9.140625" style="59"/>
    <col min="13555" max="13555" width="5.5703125" style="59" customWidth="1"/>
    <col min="13556" max="13556" width="32" style="59" customWidth="1"/>
    <col min="13557" max="13558" width="9.85546875" style="59" customWidth="1"/>
    <col min="13559" max="13560" width="9.42578125" style="59" customWidth="1"/>
    <col min="13561" max="13561" width="11.140625" style="59" customWidth="1"/>
    <col min="13562" max="13564" width="8.5703125" style="59" customWidth="1"/>
    <col min="13565" max="13565" width="32.140625" style="59" customWidth="1"/>
    <col min="13566" max="13566" width="8" style="59" hidden="1" customWidth="1"/>
    <col min="13567" max="13810" width="9.140625" style="59"/>
    <col min="13811" max="13811" width="5.5703125" style="59" customWidth="1"/>
    <col min="13812" max="13812" width="32" style="59" customWidth="1"/>
    <col min="13813" max="13814" width="9.85546875" style="59" customWidth="1"/>
    <col min="13815" max="13816" width="9.42578125" style="59" customWidth="1"/>
    <col min="13817" max="13817" width="11.140625" style="59" customWidth="1"/>
    <col min="13818" max="13820" width="8.5703125" style="59" customWidth="1"/>
    <col min="13821" max="13821" width="32.140625" style="59" customWidth="1"/>
    <col min="13822" max="13822" width="8" style="59" hidden="1" customWidth="1"/>
    <col min="13823" max="14066" width="9.140625" style="59"/>
    <col min="14067" max="14067" width="5.5703125" style="59" customWidth="1"/>
    <col min="14068" max="14068" width="32" style="59" customWidth="1"/>
    <col min="14069" max="14070" width="9.85546875" style="59" customWidth="1"/>
    <col min="14071" max="14072" width="9.42578125" style="59" customWidth="1"/>
    <col min="14073" max="14073" width="11.140625" style="59" customWidth="1"/>
    <col min="14074" max="14076" width="8.5703125" style="59" customWidth="1"/>
    <col min="14077" max="14077" width="32.140625" style="59" customWidth="1"/>
    <col min="14078" max="14078" width="8" style="59" hidden="1" customWidth="1"/>
    <col min="14079" max="14322" width="9.140625" style="59"/>
    <col min="14323" max="14323" width="5.5703125" style="59" customWidth="1"/>
    <col min="14324" max="14324" width="32" style="59" customWidth="1"/>
    <col min="14325" max="14326" width="9.85546875" style="59" customWidth="1"/>
    <col min="14327" max="14328" width="9.42578125" style="59" customWidth="1"/>
    <col min="14329" max="14329" width="11.140625" style="59" customWidth="1"/>
    <col min="14330" max="14332" width="8.5703125" style="59" customWidth="1"/>
    <col min="14333" max="14333" width="32.140625" style="59" customWidth="1"/>
    <col min="14334" max="14334" width="8" style="59" hidden="1" customWidth="1"/>
    <col min="14335" max="14578" width="9.140625" style="59"/>
    <col min="14579" max="14579" width="5.5703125" style="59" customWidth="1"/>
    <col min="14580" max="14580" width="32" style="59" customWidth="1"/>
    <col min="14581" max="14582" width="9.85546875" style="59" customWidth="1"/>
    <col min="14583" max="14584" width="9.42578125" style="59" customWidth="1"/>
    <col min="14585" max="14585" width="11.140625" style="59" customWidth="1"/>
    <col min="14586" max="14588" width="8.5703125" style="59" customWidth="1"/>
    <col min="14589" max="14589" width="32.140625" style="59" customWidth="1"/>
    <col min="14590" max="14590" width="8" style="59" hidden="1" customWidth="1"/>
    <col min="14591" max="14834" width="9.140625" style="59"/>
    <col min="14835" max="14835" width="5.5703125" style="59" customWidth="1"/>
    <col min="14836" max="14836" width="32" style="59" customWidth="1"/>
    <col min="14837" max="14838" width="9.85546875" style="59" customWidth="1"/>
    <col min="14839" max="14840" width="9.42578125" style="59" customWidth="1"/>
    <col min="14841" max="14841" width="11.140625" style="59" customWidth="1"/>
    <col min="14842" max="14844" width="8.5703125" style="59" customWidth="1"/>
    <col min="14845" max="14845" width="32.140625" style="59" customWidth="1"/>
    <col min="14846" max="14846" width="8" style="59" hidden="1" customWidth="1"/>
    <col min="14847" max="15090" width="9.140625" style="59"/>
    <col min="15091" max="15091" width="5.5703125" style="59" customWidth="1"/>
    <col min="15092" max="15092" width="32" style="59" customWidth="1"/>
    <col min="15093" max="15094" width="9.85546875" style="59" customWidth="1"/>
    <col min="15095" max="15096" width="9.42578125" style="59" customWidth="1"/>
    <col min="15097" max="15097" width="11.140625" style="59" customWidth="1"/>
    <col min="15098" max="15100" width="8.5703125" style="59" customWidth="1"/>
    <col min="15101" max="15101" width="32.140625" style="59" customWidth="1"/>
    <col min="15102" max="15102" width="8" style="59" hidden="1" customWidth="1"/>
    <col min="15103" max="15346" width="9.140625" style="59"/>
    <col min="15347" max="15347" width="5.5703125" style="59" customWidth="1"/>
    <col min="15348" max="15348" width="32" style="59" customWidth="1"/>
    <col min="15349" max="15350" width="9.85546875" style="59" customWidth="1"/>
    <col min="15351" max="15352" width="9.42578125" style="59" customWidth="1"/>
    <col min="15353" max="15353" width="11.140625" style="59" customWidth="1"/>
    <col min="15354" max="15356" width="8.5703125" style="59" customWidth="1"/>
    <col min="15357" max="15357" width="32.140625" style="59" customWidth="1"/>
    <col min="15358" max="15358" width="8" style="59" hidden="1" customWidth="1"/>
    <col min="15359" max="15602" width="9.140625" style="59"/>
    <col min="15603" max="15603" width="5.5703125" style="59" customWidth="1"/>
    <col min="15604" max="15604" width="32" style="59" customWidth="1"/>
    <col min="15605" max="15606" width="9.85546875" style="59" customWidth="1"/>
    <col min="15607" max="15608" width="9.42578125" style="59" customWidth="1"/>
    <col min="15609" max="15609" width="11.140625" style="59" customWidth="1"/>
    <col min="15610" max="15612" width="8.5703125" style="59" customWidth="1"/>
    <col min="15613" max="15613" width="32.140625" style="59" customWidth="1"/>
    <col min="15614" max="15614" width="8" style="59" hidden="1" customWidth="1"/>
    <col min="15615" max="15858" width="9.140625" style="59"/>
    <col min="15859" max="15859" width="5.5703125" style="59" customWidth="1"/>
    <col min="15860" max="15860" width="32" style="59" customWidth="1"/>
    <col min="15861" max="15862" width="9.85546875" style="59" customWidth="1"/>
    <col min="15863" max="15864" width="9.42578125" style="59" customWidth="1"/>
    <col min="15865" max="15865" width="11.140625" style="59" customWidth="1"/>
    <col min="15866" max="15868" width="8.5703125" style="59" customWidth="1"/>
    <col min="15869" max="15869" width="32.140625" style="59" customWidth="1"/>
    <col min="15870" max="15870" width="8" style="59" hidden="1" customWidth="1"/>
    <col min="15871" max="16114" width="9.140625" style="59"/>
    <col min="16115" max="16115" width="5.5703125" style="59" customWidth="1"/>
    <col min="16116" max="16116" width="32" style="59" customWidth="1"/>
    <col min="16117" max="16118" width="9.85546875" style="59" customWidth="1"/>
    <col min="16119" max="16120" width="9.42578125" style="59" customWidth="1"/>
    <col min="16121" max="16121" width="11.140625" style="59" customWidth="1"/>
    <col min="16122" max="16124" width="8.5703125" style="59" customWidth="1"/>
    <col min="16125" max="16125" width="32.140625" style="59" customWidth="1"/>
    <col min="16126" max="16126" width="8" style="59" hidden="1" customWidth="1"/>
    <col min="16127" max="16384" width="9.140625" style="59"/>
  </cols>
  <sheetData>
    <row r="1" spans="1:9" ht="15" customHeight="1" x14ac:dyDescent="0.2">
      <c r="A1" s="21" t="s">
        <v>63</v>
      </c>
    </row>
    <row r="2" spans="1:9" ht="30" customHeight="1" x14ac:dyDescent="0.2">
      <c r="A2" s="613" t="s">
        <v>99</v>
      </c>
      <c r="B2" s="613"/>
      <c r="C2" s="613"/>
      <c r="D2" s="613"/>
      <c r="E2" s="613"/>
      <c r="F2" s="613"/>
      <c r="G2" s="613"/>
      <c r="H2" s="613"/>
      <c r="I2" s="613"/>
    </row>
    <row r="3" spans="1:9" ht="13.5" thickBot="1" x14ac:dyDescent="0.25">
      <c r="A3" s="60"/>
      <c r="B3" s="60"/>
      <c r="C3" s="61"/>
      <c r="D3" s="213"/>
      <c r="E3" s="131"/>
      <c r="I3" s="61" t="s">
        <v>100</v>
      </c>
    </row>
    <row r="4" spans="1:9" ht="24" customHeight="1" x14ac:dyDescent="0.2">
      <c r="A4" s="663" t="s">
        <v>141</v>
      </c>
      <c r="B4" s="465"/>
      <c r="C4" s="665" t="s">
        <v>101</v>
      </c>
      <c r="D4" s="667" t="s">
        <v>398</v>
      </c>
      <c r="E4" s="665" t="s">
        <v>397</v>
      </c>
      <c r="F4" s="669" t="s">
        <v>102</v>
      </c>
      <c r="G4" s="669"/>
      <c r="H4" s="669"/>
      <c r="I4" s="670"/>
    </row>
    <row r="5" spans="1:9" ht="24" customHeight="1" thickBot="1" x14ac:dyDescent="0.25">
      <c r="A5" s="664"/>
      <c r="B5" s="466"/>
      <c r="C5" s="666"/>
      <c r="D5" s="668"/>
      <c r="E5" s="666"/>
      <c r="F5" s="467" t="s">
        <v>790</v>
      </c>
      <c r="G5" s="467" t="s">
        <v>791</v>
      </c>
      <c r="H5" s="467" t="s">
        <v>792</v>
      </c>
      <c r="I5" s="468" t="s">
        <v>448</v>
      </c>
    </row>
    <row r="6" spans="1:9" s="62" customFormat="1" ht="18" customHeight="1" x14ac:dyDescent="0.2">
      <c r="A6" s="469" t="s">
        <v>152</v>
      </c>
      <c r="B6" s="470"/>
      <c r="C6" s="470"/>
      <c r="D6" s="471" t="s">
        <v>298</v>
      </c>
      <c r="E6" s="470"/>
      <c r="F6" s="355" t="s">
        <v>298</v>
      </c>
      <c r="G6" s="355" t="s">
        <v>298</v>
      </c>
      <c r="H6" s="355"/>
      <c r="I6" s="472"/>
    </row>
    <row r="7" spans="1:9" s="62" customFormat="1" ht="15" customHeight="1" x14ac:dyDescent="0.2">
      <c r="A7" s="418" t="s">
        <v>406</v>
      </c>
      <c r="B7" s="139" t="s">
        <v>450</v>
      </c>
      <c r="C7" s="140">
        <v>59185</v>
      </c>
      <c r="D7" s="473">
        <v>9.9999999999999978E-2</v>
      </c>
      <c r="E7" s="142" t="s">
        <v>486</v>
      </c>
      <c r="F7" s="134">
        <v>1600</v>
      </c>
      <c r="G7" s="134">
        <v>0</v>
      </c>
      <c r="H7" s="134">
        <v>0</v>
      </c>
      <c r="I7" s="135">
        <v>0</v>
      </c>
    </row>
    <row r="8" spans="1:9" s="62" customFormat="1" ht="15.75" customHeight="1" thickBot="1" x14ac:dyDescent="0.25">
      <c r="A8" s="418" t="s">
        <v>407</v>
      </c>
      <c r="B8" s="139" t="s">
        <v>451</v>
      </c>
      <c r="C8" s="140">
        <v>10693</v>
      </c>
      <c r="D8" s="473">
        <v>9.9999999999999978E-2</v>
      </c>
      <c r="E8" s="142" t="s">
        <v>486</v>
      </c>
      <c r="F8" s="134">
        <v>1438</v>
      </c>
      <c r="G8" s="134">
        <v>0</v>
      </c>
      <c r="H8" s="134">
        <v>0</v>
      </c>
      <c r="I8" s="135">
        <v>0</v>
      </c>
    </row>
    <row r="9" spans="1:9" s="62" customFormat="1" ht="25.5" customHeight="1" thickBot="1" x14ac:dyDescent="0.25">
      <c r="A9" s="66" t="s">
        <v>153</v>
      </c>
      <c r="B9" s="136"/>
      <c r="C9" s="133" t="s">
        <v>6</v>
      </c>
      <c r="D9" s="133" t="s">
        <v>6</v>
      </c>
      <c r="E9" s="133" t="s">
        <v>6</v>
      </c>
      <c r="F9" s="64">
        <f t="shared" ref="F9:I9" si="0">SUM(F7:F8)</f>
        <v>3038</v>
      </c>
      <c r="G9" s="64">
        <f t="shared" si="0"/>
        <v>0</v>
      </c>
      <c r="H9" s="64">
        <f t="shared" si="0"/>
        <v>0</v>
      </c>
      <c r="I9" s="214">
        <f t="shared" si="0"/>
        <v>0</v>
      </c>
    </row>
    <row r="10" spans="1:9" s="62" customFormat="1" ht="18" customHeight="1" x14ac:dyDescent="0.2">
      <c r="A10" s="474" t="s">
        <v>793</v>
      </c>
      <c r="B10" s="475"/>
      <c r="C10" s="475"/>
      <c r="D10" s="476" t="s">
        <v>298</v>
      </c>
      <c r="E10" s="475"/>
      <c r="F10" s="355" t="s">
        <v>298</v>
      </c>
      <c r="G10" s="355" t="s">
        <v>298</v>
      </c>
      <c r="H10" s="355"/>
      <c r="I10" s="472"/>
    </row>
    <row r="11" spans="1:9" s="62" customFormat="1" ht="15.75" customHeight="1" thickBot="1" x14ac:dyDescent="0.25">
      <c r="A11" s="418" t="s">
        <v>403</v>
      </c>
      <c r="B11" s="139" t="s">
        <v>449</v>
      </c>
      <c r="C11" s="140">
        <v>87136</v>
      </c>
      <c r="D11" s="473">
        <v>9.9999999999999978E-2</v>
      </c>
      <c r="E11" s="142" t="s">
        <v>299</v>
      </c>
      <c r="F11" s="134">
        <v>8366</v>
      </c>
      <c r="G11" s="134">
        <v>8366</v>
      </c>
      <c r="H11" s="134">
        <v>8366</v>
      </c>
      <c r="I11" s="135">
        <v>16732</v>
      </c>
    </row>
    <row r="12" spans="1:9" s="62" customFormat="1" ht="15.75" customHeight="1" thickBot="1" x14ac:dyDescent="0.25">
      <c r="A12" s="66" t="s">
        <v>629</v>
      </c>
      <c r="B12" s="136"/>
      <c r="C12" s="133" t="s">
        <v>6</v>
      </c>
      <c r="D12" s="133" t="s">
        <v>6</v>
      </c>
      <c r="E12" s="133" t="s">
        <v>6</v>
      </c>
      <c r="F12" s="64">
        <f t="shared" ref="F12:I12" si="1">SUM(F11)</f>
        <v>8366</v>
      </c>
      <c r="G12" s="64">
        <f t="shared" si="1"/>
        <v>8366</v>
      </c>
      <c r="H12" s="64">
        <f t="shared" si="1"/>
        <v>8366</v>
      </c>
      <c r="I12" s="214">
        <f t="shared" si="1"/>
        <v>16732</v>
      </c>
    </row>
    <row r="13" spans="1:9" s="62" customFormat="1" ht="18" customHeight="1" x14ac:dyDescent="0.2">
      <c r="A13" s="469" t="s">
        <v>146</v>
      </c>
      <c r="B13" s="470"/>
      <c r="C13" s="470"/>
      <c r="D13" s="471" t="s">
        <v>298</v>
      </c>
      <c r="E13" s="470"/>
      <c r="F13" s="355" t="s">
        <v>298</v>
      </c>
      <c r="G13" s="355" t="s">
        <v>298</v>
      </c>
      <c r="H13" s="355"/>
      <c r="I13" s="472"/>
    </row>
    <row r="14" spans="1:9" s="62" customFormat="1" ht="15" customHeight="1" x14ac:dyDescent="0.2">
      <c r="A14" s="418" t="s">
        <v>155</v>
      </c>
      <c r="B14" s="139">
        <v>3208</v>
      </c>
      <c r="C14" s="140">
        <v>95000</v>
      </c>
      <c r="D14" s="473">
        <v>0.15000000000000002</v>
      </c>
      <c r="E14" s="142" t="s">
        <v>305</v>
      </c>
      <c r="F14" s="134">
        <v>0</v>
      </c>
      <c r="G14" s="134">
        <v>4000</v>
      </c>
      <c r="H14" s="134">
        <v>4000</v>
      </c>
      <c r="I14" s="135">
        <v>12000</v>
      </c>
    </row>
    <row r="15" spans="1:9" s="62" customFormat="1" ht="15" customHeight="1" x14ac:dyDescent="0.2">
      <c r="A15" s="418" t="s">
        <v>156</v>
      </c>
      <c r="B15" s="139">
        <v>3207</v>
      </c>
      <c r="C15" s="140">
        <v>100000</v>
      </c>
      <c r="D15" s="473">
        <v>0.15000000000000002</v>
      </c>
      <c r="E15" s="142" t="s">
        <v>305</v>
      </c>
      <c r="F15" s="134">
        <v>0</v>
      </c>
      <c r="G15" s="134">
        <v>2500</v>
      </c>
      <c r="H15" s="134">
        <v>2500</v>
      </c>
      <c r="I15" s="135">
        <v>7500</v>
      </c>
    </row>
    <row r="16" spans="1:9" s="62" customFormat="1" ht="15" customHeight="1" thickBot="1" x14ac:dyDescent="0.25">
      <c r="A16" s="418" t="s">
        <v>154</v>
      </c>
      <c r="B16" s="139" t="s">
        <v>452</v>
      </c>
      <c r="C16" s="140">
        <v>200000</v>
      </c>
      <c r="D16" s="473">
        <v>0.15000000000000002</v>
      </c>
      <c r="E16" s="142" t="s">
        <v>304</v>
      </c>
      <c r="F16" s="134">
        <v>0</v>
      </c>
      <c r="G16" s="134">
        <v>0</v>
      </c>
      <c r="H16" s="134">
        <v>406</v>
      </c>
      <c r="I16" s="135">
        <v>1624</v>
      </c>
    </row>
    <row r="17" spans="1:9" s="62" customFormat="1" ht="15.75" customHeight="1" thickBot="1" x14ac:dyDescent="0.25">
      <c r="A17" s="66" t="s">
        <v>147</v>
      </c>
      <c r="B17" s="136"/>
      <c r="C17" s="133" t="s">
        <v>6</v>
      </c>
      <c r="D17" s="133" t="s">
        <v>6</v>
      </c>
      <c r="E17" s="133" t="s">
        <v>6</v>
      </c>
      <c r="F17" s="64">
        <f>SUM(F14:F16)</f>
        <v>0</v>
      </c>
      <c r="G17" s="64">
        <f>SUM(G14:G16)</f>
        <v>6500</v>
      </c>
      <c r="H17" s="64">
        <f>SUM(H14:H16)</f>
        <v>6906</v>
      </c>
      <c r="I17" s="214">
        <f>SUM(I14:I16)</f>
        <v>21124</v>
      </c>
    </row>
    <row r="18" spans="1:9" s="62" customFormat="1" ht="18" customHeight="1" x14ac:dyDescent="0.2">
      <c r="A18" s="474" t="s">
        <v>106</v>
      </c>
      <c r="B18" s="475"/>
      <c r="C18" s="475"/>
      <c r="D18" s="477" t="s">
        <v>298</v>
      </c>
      <c r="E18" s="478"/>
      <c r="F18" s="355" t="s">
        <v>298</v>
      </c>
      <c r="G18" s="355" t="s">
        <v>298</v>
      </c>
      <c r="H18" s="355"/>
      <c r="I18" s="472"/>
    </row>
    <row r="19" spans="1:9" s="62" customFormat="1" ht="15" customHeight="1" x14ac:dyDescent="0.2">
      <c r="A19" s="418" t="s">
        <v>301</v>
      </c>
      <c r="B19" s="139" t="s">
        <v>453</v>
      </c>
      <c r="C19" s="140">
        <v>30614</v>
      </c>
      <c r="D19" s="473">
        <v>9.9999999999999978E-2</v>
      </c>
      <c r="E19" s="142" t="s">
        <v>303</v>
      </c>
      <c r="F19" s="134">
        <v>400</v>
      </c>
      <c r="G19" s="134">
        <v>400</v>
      </c>
      <c r="H19" s="134">
        <v>400</v>
      </c>
      <c r="I19" s="135">
        <v>400</v>
      </c>
    </row>
    <row r="20" spans="1:9" s="62" customFormat="1" ht="15" customHeight="1" x14ac:dyDescent="0.2">
      <c r="A20" s="418" t="s">
        <v>250</v>
      </c>
      <c r="B20" s="139">
        <v>3250</v>
      </c>
      <c r="C20" s="140">
        <v>41182</v>
      </c>
      <c r="D20" s="473">
        <v>9.9999999999999978E-2</v>
      </c>
      <c r="E20" s="142" t="s">
        <v>487</v>
      </c>
      <c r="F20" s="134">
        <v>620</v>
      </c>
      <c r="G20" s="134">
        <v>620</v>
      </c>
      <c r="H20" s="134">
        <v>620</v>
      </c>
      <c r="I20" s="135">
        <v>0</v>
      </c>
    </row>
    <row r="21" spans="1:9" s="62" customFormat="1" ht="15" customHeight="1" x14ac:dyDescent="0.2">
      <c r="A21" s="418" t="s">
        <v>408</v>
      </c>
      <c r="B21" s="139">
        <v>3253</v>
      </c>
      <c r="C21" s="140">
        <v>34842</v>
      </c>
      <c r="D21" s="473">
        <v>9.9999999999999978E-2</v>
      </c>
      <c r="E21" s="142" t="s">
        <v>108</v>
      </c>
      <c r="F21" s="134">
        <v>400</v>
      </c>
      <c r="G21" s="134">
        <v>400</v>
      </c>
      <c r="H21" s="134">
        <v>400</v>
      </c>
      <c r="I21" s="135">
        <v>0</v>
      </c>
    </row>
    <row r="22" spans="1:9" s="62" customFormat="1" ht="15" customHeight="1" x14ac:dyDescent="0.2">
      <c r="A22" s="418" t="s">
        <v>409</v>
      </c>
      <c r="B22" s="139" t="s">
        <v>454</v>
      </c>
      <c r="C22" s="140">
        <v>51148</v>
      </c>
      <c r="D22" s="473">
        <v>9.9999999999999978E-2</v>
      </c>
      <c r="E22" s="142" t="s">
        <v>486</v>
      </c>
      <c r="F22" s="134">
        <v>360</v>
      </c>
      <c r="G22" s="134">
        <v>360</v>
      </c>
      <c r="H22" s="134">
        <v>0</v>
      </c>
      <c r="I22" s="135">
        <v>0</v>
      </c>
    </row>
    <row r="23" spans="1:9" s="62" customFormat="1" ht="15" customHeight="1" x14ac:dyDescent="0.2">
      <c r="A23" s="418" t="s">
        <v>109</v>
      </c>
      <c r="B23" s="139" t="s">
        <v>455</v>
      </c>
      <c r="C23" s="140">
        <v>112804</v>
      </c>
      <c r="D23" s="473">
        <v>9.9999999999999978E-2</v>
      </c>
      <c r="E23" s="142" t="s">
        <v>300</v>
      </c>
      <c r="F23" s="134">
        <v>3800</v>
      </c>
      <c r="G23" s="134">
        <v>3800</v>
      </c>
      <c r="H23" s="134">
        <v>3800</v>
      </c>
      <c r="I23" s="135">
        <v>0</v>
      </c>
    </row>
    <row r="24" spans="1:9" s="62" customFormat="1" ht="15" customHeight="1" x14ac:dyDescent="0.2">
      <c r="A24" s="418" t="s">
        <v>107</v>
      </c>
      <c r="B24" s="139" t="s">
        <v>456</v>
      </c>
      <c r="C24" s="140">
        <v>174000</v>
      </c>
      <c r="D24" s="473">
        <v>9.9999999999999978E-2</v>
      </c>
      <c r="E24" s="142" t="s">
        <v>487</v>
      </c>
      <c r="F24" s="134">
        <v>7434</v>
      </c>
      <c r="G24" s="134">
        <v>7434</v>
      </c>
      <c r="H24" s="134">
        <v>7434</v>
      </c>
      <c r="I24" s="135">
        <v>0</v>
      </c>
    </row>
    <row r="25" spans="1:9" s="62" customFormat="1" ht="15" customHeight="1" x14ac:dyDescent="0.2">
      <c r="A25" s="418" t="s">
        <v>110</v>
      </c>
      <c r="B25" s="139" t="s">
        <v>457</v>
      </c>
      <c r="C25" s="140">
        <v>25574</v>
      </c>
      <c r="D25" s="473">
        <v>9.9999999999999978E-2</v>
      </c>
      <c r="E25" s="142" t="s">
        <v>487</v>
      </c>
      <c r="F25" s="134">
        <v>1650</v>
      </c>
      <c r="G25" s="134">
        <v>1650</v>
      </c>
      <c r="H25" s="134">
        <v>1650</v>
      </c>
      <c r="I25" s="135">
        <v>0</v>
      </c>
    </row>
    <row r="26" spans="1:9" s="62" customFormat="1" ht="15" customHeight="1" x14ac:dyDescent="0.2">
      <c r="A26" s="418" t="s">
        <v>293</v>
      </c>
      <c r="B26" s="139" t="s">
        <v>458</v>
      </c>
      <c r="C26" s="140">
        <v>19194</v>
      </c>
      <c r="D26" s="479">
        <v>9.9999999999999978E-2</v>
      </c>
      <c r="E26" s="142" t="s">
        <v>299</v>
      </c>
      <c r="F26" s="134">
        <v>2500</v>
      </c>
      <c r="G26" s="134">
        <v>2500</v>
      </c>
      <c r="H26" s="134">
        <v>2500</v>
      </c>
      <c r="I26" s="135">
        <v>5000</v>
      </c>
    </row>
    <row r="27" spans="1:9" s="62" customFormat="1" ht="15.75" customHeight="1" thickBot="1" x14ac:dyDescent="0.25">
      <c r="A27" s="418" t="s">
        <v>157</v>
      </c>
      <c r="B27" s="139" t="s">
        <v>459</v>
      </c>
      <c r="C27" s="140">
        <v>55696</v>
      </c>
      <c r="D27" s="473">
        <v>9.9999999999999978E-2</v>
      </c>
      <c r="E27" s="142" t="s">
        <v>488</v>
      </c>
      <c r="F27" s="134">
        <v>1940</v>
      </c>
      <c r="G27" s="134">
        <v>1940</v>
      </c>
      <c r="H27" s="134">
        <v>1940</v>
      </c>
      <c r="I27" s="135">
        <v>3880</v>
      </c>
    </row>
    <row r="28" spans="1:9" s="62" customFormat="1" ht="15.75" customHeight="1" thickBot="1" x14ac:dyDescent="0.25">
      <c r="A28" s="66" t="s">
        <v>111</v>
      </c>
      <c r="B28" s="136"/>
      <c r="C28" s="133" t="s">
        <v>6</v>
      </c>
      <c r="D28" s="133" t="s">
        <v>6</v>
      </c>
      <c r="E28" s="133" t="s">
        <v>6</v>
      </c>
      <c r="F28" s="64">
        <f t="shared" ref="F28:I28" si="2">SUM(F19:F27)</f>
        <v>19104</v>
      </c>
      <c r="G28" s="64">
        <f t="shared" si="2"/>
        <v>19104</v>
      </c>
      <c r="H28" s="64">
        <f t="shared" si="2"/>
        <v>18744</v>
      </c>
      <c r="I28" s="214">
        <f t="shared" si="2"/>
        <v>9280</v>
      </c>
    </row>
    <row r="29" spans="1:9" s="62" customFormat="1" ht="18" customHeight="1" x14ac:dyDescent="0.2">
      <c r="A29" s="474" t="s">
        <v>112</v>
      </c>
      <c r="B29" s="475"/>
      <c r="C29" s="475"/>
      <c r="D29" s="477" t="s">
        <v>298</v>
      </c>
      <c r="E29" s="478"/>
      <c r="F29" s="355" t="s">
        <v>298</v>
      </c>
      <c r="G29" s="355" t="s">
        <v>298</v>
      </c>
      <c r="H29" s="355"/>
      <c r="I29" s="472"/>
    </row>
    <row r="30" spans="1:9" s="62" customFormat="1" ht="15.75" customHeight="1" thickBot="1" x14ac:dyDescent="0.25">
      <c r="A30" s="418" t="s">
        <v>410</v>
      </c>
      <c r="B30" s="139" t="s">
        <v>460</v>
      </c>
      <c r="C30" s="140">
        <v>3733</v>
      </c>
      <c r="D30" s="473">
        <v>9.9999999999999978E-2</v>
      </c>
      <c r="E30" s="142" t="s">
        <v>486</v>
      </c>
      <c r="F30" s="134">
        <v>60</v>
      </c>
      <c r="G30" s="134">
        <v>60</v>
      </c>
      <c r="H30" s="134">
        <v>0</v>
      </c>
      <c r="I30" s="135">
        <v>0</v>
      </c>
    </row>
    <row r="31" spans="1:9" s="62" customFormat="1" ht="15.75" customHeight="1" thickBot="1" x14ac:dyDescent="0.25">
      <c r="A31" s="66" t="s">
        <v>114</v>
      </c>
      <c r="B31" s="136"/>
      <c r="C31" s="133" t="s">
        <v>6</v>
      </c>
      <c r="D31" s="133" t="s">
        <v>6</v>
      </c>
      <c r="E31" s="133" t="s">
        <v>6</v>
      </c>
      <c r="F31" s="64">
        <f>SUM(F30:F30)</f>
        <v>60</v>
      </c>
      <c r="G31" s="64">
        <f>SUM(G30:G30)</f>
        <v>60</v>
      </c>
      <c r="H31" s="64">
        <f>SUM(H30:H30)</f>
        <v>0</v>
      </c>
      <c r="I31" s="214">
        <f>SUM(I30:I30)</f>
        <v>0</v>
      </c>
    </row>
    <row r="32" spans="1:9" s="62" customFormat="1" ht="18" customHeight="1" x14ac:dyDescent="0.2">
      <c r="A32" s="474" t="s">
        <v>117</v>
      </c>
      <c r="B32" s="475"/>
      <c r="C32" s="475"/>
      <c r="D32" s="477" t="s">
        <v>298</v>
      </c>
      <c r="E32" s="478"/>
      <c r="F32" s="355" t="s">
        <v>298</v>
      </c>
      <c r="G32" s="355" t="s">
        <v>298</v>
      </c>
      <c r="H32" s="355"/>
      <c r="I32" s="472"/>
    </row>
    <row r="33" spans="1:9" s="62" customFormat="1" ht="15" customHeight="1" x14ac:dyDescent="0.2">
      <c r="A33" s="418" t="s">
        <v>412</v>
      </c>
      <c r="B33" s="139">
        <v>3213</v>
      </c>
      <c r="C33" s="140">
        <v>11157</v>
      </c>
      <c r="D33" s="473">
        <v>5.0000000000000044E-2</v>
      </c>
      <c r="E33" s="142" t="s">
        <v>486</v>
      </c>
      <c r="F33" s="134">
        <v>400</v>
      </c>
      <c r="G33" s="134">
        <v>400</v>
      </c>
      <c r="H33" s="134">
        <v>0</v>
      </c>
      <c r="I33" s="135">
        <v>0</v>
      </c>
    </row>
    <row r="34" spans="1:9" s="62" customFormat="1" ht="15" customHeight="1" x14ac:dyDescent="0.2">
      <c r="A34" s="418" t="s">
        <v>413</v>
      </c>
      <c r="B34" s="139" t="s">
        <v>461</v>
      </c>
      <c r="C34" s="140">
        <v>7355</v>
      </c>
      <c r="D34" s="473">
        <v>9.9999999999999978E-2</v>
      </c>
      <c r="E34" s="142" t="s">
        <v>489</v>
      </c>
      <c r="F34" s="134">
        <v>0</v>
      </c>
      <c r="G34" s="134">
        <v>0</v>
      </c>
      <c r="H34" s="134">
        <v>0</v>
      </c>
      <c r="I34" s="135">
        <v>0</v>
      </c>
    </row>
    <row r="35" spans="1:9" s="62" customFormat="1" ht="15" customHeight="1" x14ac:dyDescent="0.2">
      <c r="A35" s="418" t="s">
        <v>414</v>
      </c>
      <c r="B35" s="139" t="s">
        <v>462</v>
      </c>
      <c r="C35" s="140">
        <v>9913</v>
      </c>
      <c r="D35" s="473">
        <v>9.9999999999999978E-2</v>
      </c>
      <c r="E35" s="142" t="s">
        <v>104</v>
      </c>
      <c r="F35" s="134">
        <v>464</v>
      </c>
      <c r="G35" s="134">
        <v>464</v>
      </c>
      <c r="H35" s="134">
        <v>0</v>
      </c>
      <c r="I35" s="135">
        <v>0</v>
      </c>
    </row>
    <row r="36" spans="1:9" s="62" customFormat="1" ht="15" customHeight="1" x14ac:dyDescent="0.2">
      <c r="A36" s="418" t="s">
        <v>119</v>
      </c>
      <c r="B36" s="139">
        <v>3210</v>
      </c>
      <c r="C36" s="140">
        <v>58000</v>
      </c>
      <c r="D36" s="473">
        <v>9.9999999999999978E-2</v>
      </c>
      <c r="E36" s="142" t="s">
        <v>487</v>
      </c>
      <c r="F36" s="134">
        <v>3079.5</v>
      </c>
      <c r="G36" s="134">
        <v>3079.5</v>
      </c>
      <c r="H36" s="134">
        <v>3080</v>
      </c>
      <c r="I36" s="135">
        <v>3080</v>
      </c>
    </row>
    <row r="37" spans="1:9" s="62" customFormat="1" ht="15" customHeight="1" x14ac:dyDescent="0.2">
      <c r="A37" s="418" t="s">
        <v>120</v>
      </c>
      <c r="B37" s="139">
        <v>3211</v>
      </c>
      <c r="C37" s="140">
        <v>27470</v>
      </c>
      <c r="D37" s="473">
        <v>9.9999999999999978E-2</v>
      </c>
      <c r="E37" s="142" t="s">
        <v>487</v>
      </c>
      <c r="F37" s="134">
        <v>3183.64</v>
      </c>
      <c r="G37" s="134">
        <v>3183.64</v>
      </c>
      <c r="H37" s="134">
        <v>3184</v>
      </c>
      <c r="I37" s="135">
        <v>3184</v>
      </c>
    </row>
    <row r="38" spans="1:9" s="62" customFormat="1" ht="15" customHeight="1" x14ac:dyDescent="0.2">
      <c r="A38" s="418" t="s">
        <v>121</v>
      </c>
      <c r="B38" s="139">
        <v>3209</v>
      </c>
      <c r="C38" s="140">
        <v>44409</v>
      </c>
      <c r="D38" s="473">
        <v>9.9999999999999978E-2</v>
      </c>
      <c r="E38" s="142" t="s">
        <v>487</v>
      </c>
      <c r="F38" s="134">
        <v>732</v>
      </c>
      <c r="G38" s="134">
        <v>732</v>
      </c>
      <c r="H38" s="134">
        <v>732</v>
      </c>
      <c r="I38" s="135">
        <v>732</v>
      </c>
    </row>
    <row r="39" spans="1:9" s="62" customFormat="1" ht="15" customHeight="1" x14ac:dyDescent="0.2">
      <c r="A39" s="418" t="s">
        <v>122</v>
      </c>
      <c r="B39" s="139" t="s">
        <v>463</v>
      </c>
      <c r="C39" s="140">
        <v>50000</v>
      </c>
      <c r="D39" s="473">
        <v>9.9999999999999978E-2</v>
      </c>
      <c r="E39" s="142" t="s">
        <v>299</v>
      </c>
      <c r="F39" s="134">
        <v>403.8</v>
      </c>
      <c r="G39" s="134">
        <v>403.8</v>
      </c>
      <c r="H39" s="134">
        <v>404</v>
      </c>
      <c r="I39" s="135">
        <v>808</v>
      </c>
    </row>
    <row r="40" spans="1:9" s="62" customFormat="1" ht="15" customHeight="1" thickBot="1" x14ac:dyDescent="0.25">
      <c r="A40" s="418" t="s">
        <v>118</v>
      </c>
      <c r="B40" s="139" t="s">
        <v>464</v>
      </c>
      <c r="C40" s="140">
        <v>39000</v>
      </c>
      <c r="D40" s="473">
        <v>9.9999999999999978E-2</v>
      </c>
      <c r="E40" s="142" t="s">
        <v>305</v>
      </c>
      <c r="F40" s="134">
        <v>0</v>
      </c>
      <c r="G40" s="134">
        <v>1416</v>
      </c>
      <c r="H40" s="134">
        <v>1416</v>
      </c>
      <c r="I40" s="135">
        <v>4248</v>
      </c>
    </row>
    <row r="41" spans="1:9" s="62" customFormat="1" ht="15.75" customHeight="1" thickBot="1" x14ac:dyDescent="0.25">
      <c r="A41" s="66" t="s">
        <v>123</v>
      </c>
      <c r="B41" s="136"/>
      <c r="C41" s="133" t="s">
        <v>6</v>
      </c>
      <c r="D41" s="133" t="s">
        <v>6</v>
      </c>
      <c r="E41" s="133" t="s">
        <v>6</v>
      </c>
      <c r="F41" s="64">
        <f>SUM(F33:F40)</f>
        <v>8262.9399999999987</v>
      </c>
      <c r="G41" s="64">
        <f>SUM(G33:G40)</f>
        <v>9678.9399999999987</v>
      </c>
      <c r="H41" s="64">
        <f>SUM(H33:H40)</f>
        <v>8816</v>
      </c>
      <c r="I41" s="214">
        <f>SUM(I33:I40)</f>
        <v>12052</v>
      </c>
    </row>
    <row r="42" spans="1:9" s="62" customFormat="1" ht="18" customHeight="1" x14ac:dyDescent="0.2">
      <c r="A42" s="474" t="s">
        <v>124</v>
      </c>
      <c r="B42" s="475"/>
      <c r="C42" s="475"/>
      <c r="D42" s="477" t="s">
        <v>298</v>
      </c>
      <c r="E42" s="478"/>
      <c r="F42" s="355" t="s">
        <v>298</v>
      </c>
      <c r="G42" s="355" t="s">
        <v>298</v>
      </c>
      <c r="H42" s="355"/>
      <c r="I42" s="472"/>
    </row>
    <row r="43" spans="1:9" s="62" customFormat="1" ht="15" customHeight="1" x14ac:dyDescent="0.2">
      <c r="A43" s="418" t="s">
        <v>417</v>
      </c>
      <c r="B43" s="139">
        <v>3224</v>
      </c>
      <c r="C43" s="140">
        <v>20084</v>
      </c>
      <c r="D43" s="473">
        <v>9.9999999999999978E-2</v>
      </c>
      <c r="E43" s="142" t="s">
        <v>486</v>
      </c>
      <c r="F43" s="134">
        <v>1388</v>
      </c>
      <c r="G43" s="134">
        <v>1388</v>
      </c>
      <c r="H43" s="134">
        <v>0</v>
      </c>
      <c r="I43" s="135">
        <v>0</v>
      </c>
    </row>
    <row r="44" spans="1:9" s="62" customFormat="1" ht="15" customHeight="1" x14ac:dyDescent="0.2">
      <c r="A44" s="418" t="s">
        <v>419</v>
      </c>
      <c r="B44" s="139">
        <v>3223</v>
      </c>
      <c r="C44" s="140">
        <v>7797</v>
      </c>
      <c r="D44" s="473">
        <v>9.9999999999999978E-2</v>
      </c>
      <c r="E44" s="142" t="s">
        <v>491</v>
      </c>
      <c r="F44" s="134">
        <v>280</v>
      </c>
      <c r="G44" s="134">
        <v>0</v>
      </c>
      <c r="H44" s="134">
        <v>0</v>
      </c>
      <c r="I44" s="135">
        <v>0</v>
      </c>
    </row>
    <row r="45" spans="1:9" s="62" customFormat="1" ht="15" customHeight="1" x14ac:dyDescent="0.2">
      <c r="A45" s="418" t="s">
        <v>302</v>
      </c>
      <c r="B45" s="139" t="s">
        <v>465</v>
      </c>
      <c r="C45" s="140">
        <v>2900</v>
      </c>
      <c r="D45" s="473">
        <v>9.9999999999999978E-2</v>
      </c>
      <c r="E45" s="142" t="s">
        <v>303</v>
      </c>
      <c r="F45" s="134">
        <v>44</v>
      </c>
      <c r="G45" s="134">
        <v>44</v>
      </c>
      <c r="H45" s="134">
        <v>44</v>
      </c>
      <c r="I45" s="135">
        <v>44</v>
      </c>
    </row>
    <row r="46" spans="1:9" s="62" customFormat="1" ht="15" customHeight="1" x14ac:dyDescent="0.2">
      <c r="A46" s="418" t="s">
        <v>421</v>
      </c>
      <c r="B46" s="139">
        <v>3225</v>
      </c>
      <c r="C46" s="140">
        <v>5401</v>
      </c>
      <c r="D46" s="473">
        <v>9.9999999999999978E-2</v>
      </c>
      <c r="E46" s="142" t="s">
        <v>108</v>
      </c>
      <c r="F46" s="134">
        <v>174</v>
      </c>
      <c r="G46" s="134">
        <v>174</v>
      </c>
      <c r="H46" s="134">
        <v>174</v>
      </c>
      <c r="I46" s="135">
        <v>0</v>
      </c>
    </row>
    <row r="47" spans="1:9" s="62" customFormat="1" ht="15" customHeight="1" x14ac:dyDescent="0.2">
      <c r="A47" s="418" t="s">
        <v>422</v>
      </c>
      <c r="B47" s="139" t="s">
        <v>466</v>
      </c>
      <c r="C47" s="140">
        <v>10943</v>
      </c>
      <c r="D47" s="473">
        <v>9.9999999999999978E-2</v>
      </c>
      <c r="E47" s="142" t="s">
        <v>486</v>
      </c>
      <c r="F47" s="134">
        <v>174</v>
      </c>
      <c r="G47" s="134">
        <v>174</v>
      </c>
      <c r="H47" s="134">
        <v>0</v>
      </c>
      <c r="I47" s="135">
        <v>0</v>
      </c>
    </row>
    <row r="48" spans="1:9" s="62" customFormat="1" ht="15" customHeight="1" x14ac:dyDescent="0.2">
      <c r="A48" s="418" t="s">
        <v>423</v>
      </c>
      <c r="B48" s="139">
        <v>3222</v>
      </c>
      <c r="C48" s="140">
        <v>15839</v>
      </c>
      <c r="D48" s="473">
        <v>9.9999999999999978E-2</v>
      </c>
      <c r="E48" s="142" t="s">
        <v>486</v>
      </c>
      <c r="F48" s="134">
        <v>1898</v>
      </c>
      <c r="G48" s="134">
        <v>1898</v>
      </c>
      <c r="H48" s="134">
        <v>0</v>
      </c>
      <c r="I48" s="135">
        <v>0</v>
      </c>
    </row>
    <row r="49" spans="1:9" s="62" customFormat="1" ht="15" customHeight="1" x14ac:dyDescent="0.2">
      <c r="A49" s="418" t="s">
        <v>424</v>
      </c>
      <c r="B49" s="139" t="s">
        <v>425</v>
      </c>
      <c r="C49" s="140">
        <v>455851</v>
      </c>
      <c r="D49" s="473">
        <v>5.0000000000000044E-2</v>
      </c>
      <c r="E49" s="142" t="s">
        <v>492</v>
      </c>
      <c r="F49" s="134">
        <v>0</v>
      </c>
      <c r="G49" s="134">
        <v>1667</v>
      </c>
      <c r="H49" s="134">
        <v>1667</v>
      </c>
      <c r="I49" s="135">
        <v>5001</v>
      </c>
    </row>
    <row r="50" spans="1:9" s="62" customFormat="1" ht="15" customHeight="1" x14ac:dyDescent="0.2">
      <c r="A50" s="418" t="s">
        <v>426</v>
      </c>
      <c r="B50" s="139">
        <v>3221</v>
      </c>
      <c r="C50" s="140">
        <v>23475</v>
      </c>
      <c r="D50" s="473">
        <v>9.9999999999999978E-2</v>
      </c>
      <c r="E50" s="142" t="s">
        <v>490</v>
      </c>
      <c r="F50" s="134">
        <v>1616</v>
      </c>
      <c r="G50" s="134">
        <v>0</v>
      </c>
      <c r="H50" s="134">
        <v>0</v>
      </c>
      <c r="I50" s="135">
        <v>0</v>
      </c>
    </row>
    <row r="51" spans="1:9" s="62" customFormat="1" ht="15" customHeight="1" x14ac:dyDescent="0.2">
      <c r="A51" s="418" t="s">
        <v>252</v>
      </c>
      <c r="B51" s="139" t="s">
        <v>467</v>
      </c>
      <c r="C51" s="140">
        <v>8000</v>
      </c>
      <c r="D51" s="473">
        <v>9.9999999999999978E-2</v>
      </c>
      <c r="E51" s="142" t="s">
        <v>493</v>
      </c>
      <c r="F51" s="134">
        <v>240</v>
      </c>
      <c r="G51" s="134">
        <v>240</v>
      </c>
      <c r="H51" s="134">
        <v>240</v>
      </c>
      <c r="I51" s="135">
        <v>480</v>
      </c>
    </row>
    <row r="52" spans="1:9" s="62" customFormat="1" ht="15" customHeight="1" x14ac:dyDescent="0.2">
      <c r="A52" s="418" t="s">
        <v>253</v>
      </c>
      <c r="B52" s="139" t="s">
        <v>468</v>
      </c>
      <c r="C52" s="140">
        <v>34000</v>
      </c>
      <c r="D52" s="479">
        <v>9.9999999999999978E-2</v>
      </c>
      <c r="E52" s="142" t="s">
        <v>493</v>
      </c>
      <c r="F52" s="134">
        <v>1640</v>
      </c>
      <c r="G52" s="134">
        <v>1640</v>
      </c>
      <c r="H52" s="134">
        <v>1640</v>
      </c>
      <c r="I52" s="135">
        <v>1640</v>
      </c>
    </row>
    <row r="53" spans="1:9" s="62" customFormat="1" ht="15" customHeight="1" x14ac:dyDescent="0.2">
      <c r="A53" s="418" t="s">
        <v>254</v>
      </c>
      <c r="B53" s="139" t="s">
        <v>469</v>
      </c>
      <c r="C53" s="140">
        <v>10000</v>
      </c>
      <c r="D53" s="473">
        <v>9.9999999999999978E-2</v>
      </c>
      <c r="E53" s="142" t="s">
        <v>303</v>
      </c>
      <c r="F53" s="134">
        <v>340</v>
      </c>
      <c r="G53" s="134">
        <v>340</v>
      </c>
      <c r="H53" s="134">
        <v>340</v>
      </c>
      <c r="I53" s="135">
        <v>340</v>
      </c>
    </row>
    <row r="54" spans="1:9" s="62" customFormat="1" ht="15" customHeight="1" x14ac:dyDescent="0.2">
      <c r="A54" s="418" t="s">
        <v>427</v>
      </c>
      <c r="B54" s="139" t="s">
        <v>470</v>
      </c>
      <c r="C54" s="140">
        <v>9074</v>
      </c>
      <c r="D54" s="473">
        <v>9.9999999999999978E-2</v>
      </c>
      <c r="E54" s="142" t="s">
        <v>303</v>
      </c>
      <c r="F54" s="134">
        <v>500</v>
      </c>
      <c r="G54" s="134">
        <v>500</v>
      </c>
      <c r="H54" s="134">
        <v>500</v>
      </c>
      <c r="I54" s="135">
        <v>500</v>
      </c>
    </row>
    <row r="55" spans="1:9" s="62" customFormat="1" ht="15" customHeight="1" x14ac:dyDescent="0.2">
      <c r="A55" s="418" t="s">
        <v>428</v>
      </c>
      <c r="B55" s="139" t="s">
        <v>471</v>
      </c>
      <c r="C55" s="140">
        <v>24941</v>
      </c>
      <c r="D55" s="473">
        <v>9.9999999999999978E-2</v>
      </c>
      <c r="E55" s="142" t="s">
        <v>491</v>
      </c>
      <c r="F55" s="134">
        <v>1686</v>
      </c>
      <c r="G55" s="134">
        <v>0</v>
      </c>
      <c r="H55" s="134">
        <v>0</v>
      </c>
      <c r="I55" s="135">
        <v>0</v>
      </c>
    </row>
    <row r="56" spans="1:9" s="62" customFormat="1" ht="15" customHeight="1" x14ac:dyDescent="0.2">
      <c r="A56" s="418" t="s">
        <v>430</v>
      </c>
      <c r="B56" s="139" t="s">
        <v>472</v>
      </c>
      <c r="C56" s="140">
        <v>29965</v>
      </c>
      <c r="D56" s="473">
        <v>9.9999999999999978E-2</v>
      </c>
      <c r="E56" s="142" t="s">
        <v>494</v>
      </c>
      <c r="F56" s="134">
        <v>762</v>
      </c>
      <c r="G56" s="134">
        <v>762</v>
      </c>
      <c r="H56" s="134">
        <v>0</v>
      </c>
      <c r="I56" s="135">
        <v>0</v>
      </c>
    </row>
    <row r="57" spans="1:9" s="62" customFormat="1" ht="15" customHeight="1" x14ac:dyDescent="0.2">
      <c r="A57" s="418" t="s">
        <v>431</v>
      </c>
      <c r="B57" s="139" t="s">
        <v>473</v>
      </c>
      <c r="C57" s="140">
        <v>15967</v>
      </c>
      <c r="D57" s="473">
        <v>9.9999999999999978E-2</v>
      </c>
      <c r="E57" s="142" t="s">
        <v>491</v>
      </c>
      <c r="F57" s="134">
        <v>260</v>
      </c>
      <c r="G57" s="134">
        <v>0</v>
      </c>
      <c r="H57" s="134">
        <v>0</v>
      </c>
      <c r="I57" s="135">
        <v>0</v>
      </c>
    </row>
    <row r="58" spans="1:9" s="62" customFormat="1" ht="15" customHeight="1" x14ac:dyDescent="0.2">
      <c r="A58" s="418" t="s">
        <v>432</v>
      </c>
      <c r="B58" s="139" t="s">
        <v>474</v>
      </c>
      <c r="C58" s="140">
        <v>13261</v>
      </c>
      <c r="D58" s="473">
        <v>9.9999999999999978E-2</v>
      </c>
      <c r="E58" s="142" t="s">
        <v>491</v>
      </c>
      <c r="F58" s="134">
        <v>140</v>
      </c>
      <c r="G58" s="134">
        <v>0</v>
      </c>
      <c r="H58" s="134">
        <v>0</v>
      </c>
      <c r="I58" s="135">
        <v>0</v>
      </c>
    </row>
    <row r="59" spans="1:9" s="62" customFormat="1" ht="24.75" customHeight="1" thickBot="1" x14ac:dyDescent="0.25">
      <c r="A59" s="418" t="s">
        <v>433</v>
      </c>
      <c r="B59" s="139">
        <v>3220</v>
      </c>
      <c r="C59" s="140">
        <v>50651</v>
      </c>
      <c r="D59" s="473">
        <v>9.9999999999999978E-2</v>
      </c>
      <c r="E59" s="142" t="s">
        <v>486</v>
      </c>
      <c r="F59" s="134">
        <v>755</v>
      </c>
      <c r="G59" s="134">
        <v>755</v>
      </c>
      <c r="H59" s="134">
        <v>0</v>
      </c>
      <c r="I59" s="135">
        <v>0</v>
      </c>
    </row>
    <row r="60" spans="1:9" s="62" customFormat="1" ht="15.75" customHeight="1" thickBot="1" x14ac:dyDescent="0.25">
      <c r="A60" s="66" t="s">
        <v>125</v>
      </c>
      <c r="B60" s="136"/>
      <c r="C60" s="133" t="s">
        <v>6</v>
      </c>
      <c r="D60" s="133" t="s">
        <v>6</v>
      </c>
      <c r="E60" s="133" t="s">
        <v>6</v>
      </c>
      <c r="F60" s="64">
        <f>SUM(F43:F59)</f>
        <v>11897</v>
      </c>
      <c r="G60" s="64">
        <f>SUM(G43:G59)</f>
        <v>9582</v>
      </c>
      <c r="H60" s="64">
        <f>SUM(H43:H59)</f>
        <v>4605</v>
      </c>
      <c r="I60" s="214">
        <f>SUM(I43:I59)</f>
        <v>8005</v>
      </c>
    </row>
    <row r="61" spans="1:9" s="62" customFormat="1" ht="18" customHeight="1" x14ac:dyDescent="0.2">
      <c r="A61" s="474" t="s">
        <v>390</v>
      </c>
      <c r="B61" s="475"/>
      <c r="C61" s="475"/>
      <c r="D61" s="477" t="s">
        <v>298</v>
      </c>
      <c r="E61" s="478"/>
      <c r="F61" s="355" t="s">
        <v>298</v>
      </c>
      <c r="G61" s="355" t="s">
        <v>298</v>
      </c>
      <c r="H61" s="355"/>
      <c r="I61" s="472"/>
    </row>
    <row r="62" spans="1:9" s="62" customFormat="1" ht="15.75" customHeight="1" thickBot="1" x14ac:dyDescent="0.25">
      <c r="A62" s="418" t="s">
        <v>447</v>
      </c>
      <c r="B62" s="139" t="s">
        <v>485</v>
      </c>
      <c r="C62" s="140">
        <v>236095</v>
      </c>
      <c r="D62" s="473">
        <v>0.15000000000000002</v>
      </c>
      <c r="E62" s="142" t="s">
        <v>492</v>
      </c>
      <c r="F62" s="134">
        <v>0</v>
      </c>
      <c r="G62" s="134">
        <v>7626.2</v>
      </c>
      <c r="H62" s="134">
        <v>7626</v>
      </c>
      <c r="I62" s="135">
        <v>22878</v>
      </c>
    </row>
    <row r="63" spans="1:9" s="62" customFormat="1" ht="15.75" customHeight="1" thickBot="1" x14ac:dyDescent="0.25">
      <c r="A63" s="66" t="s">
        <v>609</v>
      </c>
      <c r="B63" s="136"/>
      <c r="C63" s="133" t="s">
        <v>6</v>
      </c>
      <c r="D63" s="133" t="s">
        <v>6</v>
      </c>
      <c r="E63" s="133" t="s">
        <v>6</v>
      </c>
      <c r="F63" s="64">
        <f>SUM(F62:F62)</f>
        <v>0</v>
      </c>
      <c r="G63" s="64">
        <f>SUM(G62:G62)</f>
        <v>7626.2</v>
      </c>
      <c r="H63" s="64">
        <f>SUM(H62:H62)</f>
        <v>7626</v>
      </c>
      <c r="I63" s="214"/>
    </row>
    <row r="64" spans="1:9" s="62" customFormat="1" ht="18" customHeight="1" x14ac:dyDescent="0.2">
      <c r="A64" s="474" t="s">
        <v>126</v>
      </c>
      <c r="B64" s="475"/>
      <c r="C64" s="475"/>
      <c r="D64" s="477" t="s">
        <v>298</v>
      </c>
      <c r="E64" s="478"/>
      <c r="F64" s="355" t="s">
        <v>298</v>
      </c>
      <c r="G64" s="355" t="s">
        <v>298</v>
      </c>
      <c r="H64" s="355"/>
      <c r="I64" s="472"/>
    </row>
    <row r="65" spans="1:9" s="62" customFormat="1" ht="15" customHeight="1" x14ac:dyDescent="0.2">
      <c r="A65" s="418" t="s">
        <v>439</v>
      </c>
      <c r="B65" s="139" t="s">
        <v>475</v>
      </c>
      <c r="C65" s="140">
        <v>1185</v>
      </c>
      <c r="D65" s="473">
        <v>9.9999999999999978E-2</v>
      </c>
      <c r="E65" s="142" t="s">
        <v>401</v>
      </c>
      <c r="F65" s="134">
        <v>600</v>
      </c>
      <c r="G65" s="134">
        <v>0</v>
      </c>
      <c r="H65" s="134">
        <v>0</v>
      </c>
      <c r="I65" s="135">
        <v>0</v>
      </c>
    </row>
    <row r="66" spans="1:9" s="62" customFormat="1" ht="24" customHeight="1" x14ac:dyDescent="0.2">
      <c r="A66" s="418" t="s">
        <v>440</v>
      </c>
      <c r="B66" s="139" t="s">
        <v>476</v>
      </c>
      <c r="C66" s="140">
        <v>19100</v>
      </c>
      <c r="D66" s="473">
        <v>9.9999999999999978E-2</v>
      </c>
      <c r="E66" s="142" t="s">
        <v>490</v>
      </c>
      <c r="F66" s="134">
        <v>2000</v>
      </c>
      <c r="G66" s="134">
        <v>0</v>
      </c>
      <c r="H66" s="134">
        <v>0</v>
      </c>
      <c r="I66" s="135">
        <v>0</v>
      </c>
    </row>
    <row r="67" spans="1:9" s="62" customFormat="1" ht="24" customHeight="1" x14ac:dyDescent="0.2">
      <c r="A67" s="418" t="s">
        <v>441</v>
      </c>
      <c r="B67" s="139">
        <v>3240</v>
      </c>
      <c r="C67" s="140">
        <v>94334</v>
      </c>
      <c r="D67" s="473">
        <v>9.9999999999999978E-2</v>
      </c>
      <c r="E67" s="142" t="s">
        <v>486</v>
      </c>
      <c r="F67" s="134">
        <v>3600</v>
      </c>
      <c r="G67" s="134">
        <v>3600</v>
      </c>
      <c r="H67" s="134">
        <v>0</v>
      </c>
      <c r="I67" s="135">
        <v>0</v>
      </c>
    </row>
    <row r="68" spans="1:9" s="62" customFormat="1" ht="15.75" customHeight="1" thickBot="1" x14ac:dyDescent="0.25">
      <c r="A68" s="418" t="s">
        <v>232</v>
      </c>
      <c r="B68" s="139" t="s">
        <v>477</v>
      </c>
      <c r="C68" s="140">
        <v>140000</v>
      </c>
      <c r="D68" s="473">
        <v>0.15000000000000002</v>
      </c>
      <c r="E68" s="142" t="s">
        <v>495</v>
      </c>
      <c r="F68" s="134">
        <v>0</v>
      </c>
      <c r="G68" s="134">
        <v>0</v>
      </c>
      <c r="H68" s="134">
        <v>3127</v>
      </c>
      <c r="I68" s="135">
        <v>12508</v>
      </c>
    </row>
    <row r="69" spans="1:9" s="62" customFormat="1" ht="15.75" customHeight="1" thickBot="1" x14ac:dyDescent="0.25">
      <c r="A69" s="66" t="s">
        <v>127</v>
      </c>
      <c r="B69" s="136"/>
      <c r="C69" s="133" t="s">
        <v>6</v>
      </c>
      <c r="D69" s="133" t="s">
        <v>6</v>
      </c>
      <c r="E69" s="133" t="s">
        <v>6</v>
      </c>
      <c r="F69" s="64">
        <f>SUM(F65:F68)</f>
        <v>6200</v>
      </c>
      <c r="G69" s="64">
        <f>SUM(G65:G68)</f>
        <v>3600</v>
      </c>
      <c r="H69" s="64">
        <f>SUM(H65:H68)</f>
        <v>3127</v>
      </c>
      <c r="I69" s="214">
        <f>SUM(I65:I68)</f>
        <v>12508</v>
      </c>
    </row>
    <row r="70" spans="1:9" s="62" customFormat="1" ht="18" customHeight="1" x14ac:dyDescent="0.2">
      <c r="A70" s="474" t="s">
        <v>158</v>
      </c>
      <c r="B70" s="475"/>
      <c r="C70" s="475"/>
      <c r="D70" s="477" t="s">
        <v>298</v>
      </c>
      <c r="E70" s="478"/>
      <c r="F70" s="355" t="s">
        <v>298</v>
      </c>
      <c r="G70" s="355" t="s">
        <v>298</v>
      </c>
      <c r="H70" s="355"/>
      <c r="I70" s="472"/>
    </row>
    <row r="71" spans="1:9" s="62" customFormat="1" ht="15" customHeight="1" x14ac:dyDescent="0.2">
      <c r="A71" s="418" t="s">
        <v>443</v>
      </c>
      <c r="B71" s="139" t="s">
        <v>478</v>
      </c>
      <c r="C71" s="140">
        <v>1205</v>
      </c>
      <c r="D71" s="473">
        <v>0.15000000000000002</v>
      </c>
      <c r="E71" s="142" t="s">
        <v>486</v>
      </c>
      <c r="F71" s="134">
        <v>50</v>
      </c>
      <c r="G71" s="134">
        <v>50</v>
      </c>
      <c r="H71" s="134">
        <v>0</v>
      </c>
      <c r="I71" s="135">
        <v>0</v>
      </c>
    </row>
    <row r="72" spans="1:9" s="62" customFormat="1" ht="15" customHeight="1" x14ac:dyDescent="0.2">
      <c r="A72" s="418" t="s">
        <v>131</v>
      </c>
      <c r="B72" s="139" t="s">
        <v>479</v>
      </c>
      <c r="C72" s="140">
        <v>1550</v>
      </c>
      <c r="D72" s="473">
        <v>9.9999999999999978E-2</v>
      </c>
      <c r="E72" s="142" t="s">
        <v>113</v>
      </c>
      <c r="F72" s="134">
        <v>20</v>
      </c>
      <c r="G72" s="134">
        <v>20</v>
      </c>
      <c r="H72" s="134">
        <v>20</v>
      </c>
      <c r="I72" s="135">
        <v>20</v>
      </c>
    </row>
    <row r="73" spans="1:9" s="62" customFormat="1" ht="15" customHeight="1" x14ac:dyDescent="0.2">
      <c r="A73" s="418" t="s">
        <v>255</v>
      </c>
      <c r="B73" s="139" t="s">
        <v>480</v>
      </c>
      <c r="C73" s="140">
        <v>40710</v>
      </c>
      <c r="D73" s="473">
        <v>0</v>
      </c>
      <c r="E73" s="142" t="s">
        <v>305</v>
      </c>
      <c r="F73" s="134">
        <v>0</v>
      </c>
      <c r="G73" s="134">
        <v>300</v>
      </c>
      <c r="H73" s="134">
        <v>300</v>
      </c>
      <c r="I73" s="135">
        <v>2400</v>
      </c>
    </row>
    <row r="74" spans="1:9" s="62" customFormat="1" ht="15" customHeight="1" x14ac:dyDescent="0.2">
      <c r="A74" s="418" t="s">
        <v>256</v>
      </c>
      <c r="B74" s="139" t="s">
        <v>481</v>
      </c>
      <c r="C74" s="140">
        <v>3506</v>
      </c>
      <c r="D74" s="473">
        <v>0</v>
      </c>
      <c r="E74" s="142" t="s">
        <v>113</v>
      </c>
      <c r="F74" s="134">
        <v>30</v>
      </c>
      <c r="G74" s="134">
        <v>30</v>
      </c>
      <c r="H74" s="134">
        <v>30</v>
      </c>
      <c r="I74" s="135">
        <v>210</v>
      </c>
    </row>
    <row r="75" spans="1:9" s="62" customFormat="1" ht="15" customHeight="1" x14ac:dyDescent="0.2">
      <c r="A75" s="418" t="s">
        <v>129</v>
      </c>
      <c r="B75" s="139" t="s">
        <v>482</v>
      </c>
      <c r="C75" s="140">
        <v>1300</v>
      </c>
      <c r="D75" s="473">
        <v>0</v>
      </c>
      <c r="E75" s="142" t="s">
        <v>496</v>
      </c>
      <c r="F75" s="134">
        <v>0</v>
      </c>
      <c r="G75" s="134">
        <v>84</v>
      </c>
      <c r="H75" s="134">
        <v>84</v>
      </c>
      <c r="I75" s="135">
        <v>672</v>
      </c>
    </row>
    <row r="76" spans="1:9" s="62" customFormat="1" ht="15" customHeight="1" x14ac:dyDescent="0.2">
      <c r="A76" s="418" t="s">
        <v>130</v>
      </c>
      <c r="B76" s="139" t="s">
        <v>483</v>
      </c>
      <c r="C76" s="140">
        <v>8739</v>
      </c>
      <c r="D76" s="473">
        <v>0</v>
      </c>
      <c r="E76" s="142" t="s">
        <v>497</v>
      </c>
      <c r="F76" s="134">
        <v>0</v>
      </c>
      <c r="G76" s="134">
        <v>292</v>
      </c>
      <c r="H76" s="134">
        <v>292</v>
      </c>
      <c r="I76" s="135">
        <v>2336</v>
      </c>
    </row>
    <row r="77" spans="1:9" s="62" customFormat="1" ht="15.75" customHeight="1" thickBot="1" x14ac:dyDescent="0.25">
      <c r="A77" s="418" t="s">
        <v>128</v>
      </c>
      <c r="B77" s="139" t="s">
        <v>484</v>
      </c>
      <c r="C77" s="140">
        <v>1030</v>
      </c>
      <c r="D77" s="473">
        <v>0</v>
      </c>
      <c r="E77" s="142" t="s">
        <v>104</v>
      </c>
      <c r="F77" s="134">
        <v>100</v>
      </c>
      <c r="G77" s="134">
        <v>100</v>
      </c>
      <c r="H77" s="134">
        <v>100</v>
      </c>
      <c r="I77" s="135">
        <v>800</v>
      </c>
    </row>
    <row r="78" spans="1:9" s="62" customFormat="1" ht="15.75" customHeight="1" thickBot="1" x14ac:dyDescent="0.25">
      <c r="A78" s="66" t="s">
        <v>132</v>
      </c>
      <c r="B78" s="136"/>
      <c r="C78" s="133" t="s">
        <v>6</v>
      </c>
      <c r="D78" s="215" t="s">
        <v>6</v>
      </c>
      <c r="E78" s="133" t="s">
        <v>6</v>
      </c>
      <c r="F78" s="64">
        <f>SUM(F71:F77)</f>
        <v>200</v>
      </c>
      <c r="G78" s="64">
        <f>SUM(G71:G77)</f>
        <v>876</v>
      </c>
      <c r="H78" s="64">
        <f>SUM(H71:H77)</f>
        <v>826</v>
      </c>
      <c r="I78" s="214">
        <f>SUM(I71:I77)</f>
        <v>6438</v>
      </c>
    </row>
    <row r="79" spans="1:9" s="62" customFormat="1" ht="9" customHeight="1" thickBot="1" x14ac:dyDescent="0.25">
      <c r="A79" s="480"/>
      <c r="B79" s="481"/>
      <c r="C79" s="482"/>
      <c r="D79" s="483"/>
      <c r="E79" s="484"/>
      <c r="F79" s="485"/>
      <c r="G79" s="485"/>
      <c r="H79" s="485"/>
      <c r="I79" s="486"/>
    </row>
    <row r="80" spans="1:9" s="62" customFormat="1" ht="18" customHeight="1" thickBot="1" x14ac:dyDescent="0.25">
      <c r="A80" s="66" t="s">
        <v>133</v>
      </c>
      <c r="B80" s="136"/>
      <c r="C80" s="133" t="s">
        <v>6</v>
      </c>
      <c r="D80" s="215" t="s">
        <v>6</v>
      </c>
      <c r="E80" s="133" t="s">
        <v>6</v>
      </c>
      <c r="F80" s="64">
        <f>F78+F69+F63+F60+F41+F31+F28+F17+F12+F9</f>
        <v>57127.94</v>
      </c>
      <c r="G80" s="64">
        <f>G78+G69+G63+G60+G41+G31+G28+G17+G12+G9</f>
        <v>65393.14</v>
      </c>
      <c r="H80" s="64">
        <f>H78+H69+H63+H60+H41+H31+H28+H17+H12+H9</f>
        <v>59016</v>
      </c>
      <c r="I80" s="214">
        <f>I78+I69+I63+I60+I41+I31+I28+I17+I12+I9</f>
        <v>86139</v>
      </c>
    </row>
    <row r="81" spans="1:5" x14ac:dyDescent="0.2">
      <c r="E81" s="487"/>
    </row>
    <row r="82" spans="1:5" x14ac:dyDescent="0.2">
      <c r="E82" s="488"/>
    </row>
    <row r="83" spans="1:5" x14ac:dyDescent="0.2">
      <c r="E83" s="489"/>
    </row>
    <row r="85" spans="1:5" ht="14.25" x14ac:dyDescent="0.2">
      <c r="A85" s="490"/>
      <c r="B85" s="490"/>
    </row>
  </sheetData>
  <mergeCells count="6">
    <mergeCell ref="A2:I2"/>
    <mergeCell ref="A4:A5"/>
    <mergeCell ref="C4:C5"/>
    <mergeCell ref="D4:D5"/>
    <mergeCell ref="E4:E5"/>
    <mergeCell ref="F4:I4"/>
  </mergeCells>
  <dataValidations count="1">
    <dataValidation type="whole" operator="greaterThan" allowBlank="1" showInputMessage="1" showErrorMessage="1" sqref="C11 C7:C8 C14:C16 C30 C62 C65:C68 C71:C77 C43:C59 C33:C40" xr:uid="{746BB3E6-2C78-40CB-B85E-6C9EFC337CD8}">
      <formula1>0</formula1>
    </dataValidation>
  </dataValidations>
  <printOptions horizontalCentered="1"/>
  <pageMargins left="0.39370078740157483" right="0.39370078740157483" top="0.59055118110236227" bottom="0.39370078740157483" header="0.31496062992125984" footer="0.11811023622047245"/>
  <pageSetup paperSize="9" scale="98" firstPageNumber="34" fitToHeight="0" orientation="landscape" useFirstPageNumber="1" r:id="rId1"/>
  <headerFooter>
    <oddHeader>&amp;L&amp;"Tahoma,Kurzíva"&amp;9Střednědobý výhled rozpočtu kraje na léta 2023 - 2025&amp;R&amp;"Tahoma,Kurzíva"&amp;9Přehled výdajů na zajištění udržitelnosti akcí spolufinancovaných z evropských finančních zdrojů</oddHeader>
    <oddFooter>&amp;C&amp;"Tahoma,Obyčejné"&amp;P</oddFooter>
  </headerFooter>
  <rowBreaks count="2" manualBreakCount="2">
    <brk id="31" max="8" man="1"/>
    <brk id="60"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4D6B8-9941-41E7-9E99-8078E320D59A}">
  <sheetPr>
    <pageSetUpPr fitToPage="1"/>
  </sheetPr>
  <dimension ref="A1:S19"/>
  <sheetViews>
    <sheetView zoomScaleNormal="100" zoomScaleSheetLayoutView="100" workbookViewId="0">
      <selection activeCell="V8" sqref="V8"/>
    </sheetView>
  </sheetViews>
  <sheetFormatPr defaultColWidth="9.140625" defaultRowHeight="12.75" x14ac:dyDescent="0.2"/>
  <cols>
    <col min="1" max="1" width="7.7109375" style="46" customWidth="1"/>
    <col min="2" max="13" width="10" style="46" customWidth="1"/>
    <col min="14" max="16" width="11.7109375" style="46" customWidth="1"/>
    <col min="17" max="19" width="10" style="46" customWidth="1"/>
    <col min="20" max="16384" width="9.140625" style="46"/>
  </cols>
  <sheetData>
    <row r="1" spans="1:19" ht="15" customHeight="1" x14ac:dyDescent="0.2">
      <c r="A1" s="21" t="s">
        <v>64</v>
      </c>
    </row>
    <row r="2" spans="1:19" ht="34.5" customHeight="1" x14ac:dyDescent="0.2">
      <c r="A2" s="671" t="s">
        <v>671</v>
      </c>
      <c r="B2" s="672"/>
      <c r="C2" s="672"/>
      <c r="D2" s="672"/>
      <c r="E2" s="672"/>
      <c r="F2" s="672"/>
      <c r="G2" s="672"/>
      <c r="H2" s="672"/>
      <c r="I2" s="672"/>
      <c r="J2" s="672"/>
      <c r="K2" s="672"/>
      <c r="L2" s="672"/>
      <c r="M2" s="672"/>
      <c r="N2" s="672"/>
      <c r="O2" s="672"/>
      <c r="P2" s="672"/>
      <c r="Q2" s="672"/>
      <c r="R2" s="672"/>
      <c r="S2" s="672"/>
    </row>
    <row r="3" spans="1:19" ht="13.5" thickBot="1" x14ac:dyDescent="0.25">
      <c r="G3" s="47"/>
      <c r="J3" s="47"/>
      <c r="M3" s="47"/>
      <c r="P3" s="47"/>
      <c r="S3" s="48" t="s">
        <v>100</v>
      </c>
    </row>
    <row r="4" spans="1:19" ht="81.75" customHeight="1" x14ac:dyDescent="0.2">
      <c r="A4" s="463" t="s">
        <v>134</v>
      </c>
      <c r="B4" s="673" t="s">
        <v>399</v>
      </c>
      <c r="C4" s="674"/>
      <c r="D4" s="675"/>
      <c r="E4" s="676" t="s">
        <v>394</v>
      </c>
      <c r="F4" s="677"/>
      <c r="G4" s="678"/>
      <c r="H4" s="676" t="s">
        <v>400</v>
      </c>
      <c r="I4" s="677"/>
      <c r="J4" s="678"/>
      <c r="K4" s="676" t="s">
        <v>662</v>
      </c>
      <c r="L4" s="677"/>
      <c r="M4" s="678"/>
      <c r="N4" s="677" t="s">
        <v>663</v>
      </c>
      <c r="O4" s="677"/>
      <c r="P4" s="677"/>
      <c r="Q4" s="676" t="s">
        <v>135</v>
      </c>
      <c r="R4" s="679"/>
      <c r="S4" s="680"/>
    </row>
    <row r="5" spans="1:19" ht="51" x14ac:dyDescent="0.2">
      <c r="A5" s="49" t="s">
        <v>136</v>
      </c>
      <c r="B5" s="122" t="s">
        <v>137</v>
      </c>
      <c r="C5" s="120" t="s">
        <v>138</v>
      </c>
      <c r="D5" s="123" t="s">
        <v>139</v>
      </c>
      <c r="E5" s="122" t="s">
        <v>137</v>
      </c>
      <c r="F5" s="120" t="s">
        <v>138</v>
      </c>
      <c r="G5" s="123" t="s">
        <v>139</v>
      </c>
      <c r="H5" s="122" t="s">
        <v>137</v>
      </c>
      <c r="I5" s="120" t="s">
        <v>138</v>
      </c>
      <c r="J5" s="123" t="s">
        <v>139</v>
      </c>
      <c r="K5" s="122" t="s">
        <v>137</v>
      </c>
      <c r="L5" s="120" t="s">
        <v>138</v>
      </c>
      <c r="M5" s="123" t="s">
        <v>139</v>
      </c>
      <c r="N5" s="359" t="s">
        <v>137</v>
      </c>
      <c r="O5" s="120" t="s">
        <v>138</v>
      </c>
      <c r="P5" s="121" t="s">
        <v>139</v>
      </c>
      <c r="Q5" s="122" t="s">
        <v>140</v>
      </c>
      <c r="R5" s="120" t="s">
        <v>138</v>
      </c>
      <c r="S5" s="123" t="s">
        <v>139</v>
      </c>
    </row>
    <row r="6" spans="1:19" ht="16.5" customHeight="1" x14ac:dyDescent="0.2">
      <c r="A6" s="50">
        <v>2022</v>
      </c>
      <c r="B6" s="53">
        <v>230141.42857999995</v>
      </c>
      <c r="C6" s="51">
        <v>76715</v>
      </c>
      <c r="D6" s="54">
        <v>2000</v>
      </c>
      <c r="E6" s="53">
        <v>818393</v>
      </c>
      <c r="F6" s="51">
        <v>548874</v>
      </c>
      <c r="G6" s="54">
        <v>19000</v>
      </c>
      <c r="H6" s="53">
        <v>504860</v>
      </c>
      <c r="I6" s="51">
        <v>168280</v>
      </c>
      <c r="J6" s="54">
        <v>19000</v>
      </c>
      <c r="K6" s="53">
        <v>1812445</v>
      </c>
      <c r="L6" s="51">
        <v>0</v>
      </c>
      <c r="M6" s="54">
        <v>40000</v>
      </c>
      <c r="N6" s="334"/>
      <c r="O6" s="51"/>
      <c r="P6" s="52"/>
      <c r="Q6" s="53">
        <f t="shared" ref="Q6:S19" si="0">B6+E6+H6+K6+N6</f>
        <v>3365839.4285800001</v>
      </c>
      <c r="R6" s="51">
        <f t="shared" si="0"/>
        <v>793869</v>
      </c>
      <c r="S6" s="54">
        <f t="shared" si="0"/>
        <v>80000</v>
      </c>
    </row>
    <row r="7" spans="1:19" ht="16.5" customHeight="1" x14ac:dyDescent="0.2">
      <c r="A7" s="50">
        <v>2023</v>
      </c>
      <c r="B7" s="53">
        <f>B6-C7</f>
        <v>153426.42857999995</v>
      </c>
      <c r="C7" s="51">
        <v>76715</v>
      </c>
      <c r="D7" s="54">
        <v>1500</v>
      </c>
      <c r="E7" s="53">
        <v>913389</v>
      </c>
      <c r="F7" s="51">
        <f>1236482-62300+22000</f>
        <v>1196182</v>
      </c>
      <c r="G7" s="54">
        <v>25000</v>
      </c>
      <c r="H7" s="53">
        <f>H6-I7</f>
        <v>336580</v>
      </c>
      <c r="I7" s="51">
        <v>168280</v>
      </c>
      <c r="J7" s="54">
        <v>13000</v>
      </c>
      <c r="K7" s="53">
        <v>2865131</v>
      </c>
      <c r="L7" s="51">
        <v>0</v>
      </c>
      <c r="M7" s="54">
        <v>70000</v>
      </c>
      <c r="N7" s="334">
        <v>42000</v>
      </c>
      <c r="O7" s="51"/>
      <c r="P7" s="52">
        <v>500</v>
      </c>
      <c r="Q7" s="53">
        <f t="shared" si="0"/>
        <v>4310526.4285800001</v>
      </c>
      <c r="R7" s="51">
        <f t="shared" si="0"/>
        <v>1441177</v>
      </c>
      <c r="S7" s="54">
        <f t="shared" si="0"/>
        <v>110000</v>
      </c>
    </row>
    <row r="8" spans="1:19" ht="16.5" customHeight="1" x14ac:dyDescent="0.2">
      <c r="A8" s="50">
        <v>2024</v>
      </c>
      <c r="B8" s="53">
        <f>B7-C8+4</f>
        <v>76715.428579999949</v>
      </c>
      <c r="C8" s="51">
        <v>76715</v>
      </c>
      <c r="D8" s="54">
        <v>1000</v>
      </c>
      <c r="E8" s="53">
        <v>-1.0000000003174137E-3</v>
      </c>
      <c r="F8" s="51">
        <v>913389</v>
      </c>
      <c r="G8" s="54">
        <v>15000</v>
      </c>
      <c r="H8" s="53">
        <f t="shared" ref="H8" si="1">H7-I8</f>
        <v>168300</v>
      </c>
      <c r="I8" s="51">
        <v>168280</v>
      </c>
      <c r="J8" s="54">
        <v>10000</v>
      </c>
      <c r="K8" s="53">
        <v>3000000</v>
      </c>
      <c r="L8" s="51">
        <v>0</v>
      </c>
      <c r="M8" s="54">
        <v>92000</v>
      </c>
      <c r="N8" s="334">
        <v>1399065</v>
      </c>
      <c r="O8" s="51">
        <v>241150</v>
      </c>
      <c r="P8" s="52">
        <v>22000</v>
      </c>
      <c r="Q8" s="53">
        <f t="shared" si="0"/>
        <v>4644080.4275799999</v>
      </c>
      <c r="R8" s="51">
        <f t="shared" si="0"/>
        <v>1399534</v>
      </c>
      <c r="S8" s="54">
        <f t="shared" si="0"/>
        <v>140000</v>
      </c>
    </row>
    <row r="9" spans="1:19" ht="16.5" customHeight="1" x14ac:dyDescent="0.2">
      <c r="A9" s="50">
        <v>2025</v>
      </c>
      <c r="B9" s="53">
        <f t="shared" ref="B9" si="2">B8-C9</f>
        <v>0.42857999994885176</v>
      </c>
      <c r="C9" s="51">
        <v>76715</v>
      </c>
      <c r="D9" s="54">
        <v>500</v>
      </c>
      <c r="E9" s="53">
        <v>0</v>
      </c>
      <c r="F9" s="51">
        <v>0</v>
      </c>
      <c r="G9" s="54">
        <v>0</v>
      </c>
      <c r="H9" s="53">
        <f>H8-I9</f>
        <v>0</v>
      </c>
      <c r="I9" s="51">
        <v>168300</v>
      </c>
      <c r="J9" s="54">
        <v>3000</v>
      </c>
      <c r="K9" s="53">
        <f>K8-L9</f>
        <v>3000000</v>
      </c>
      <c r="L9" s="51">
        <v>0</v>
      </c>
      <c r="M9" s="54">
        <v>92500</v>
      </c>
      <c r="N9" s="334">
        <v>1296605</v>
      </c>
      <c r="O9" s="51">
        <v>1846965</v>
      </c>
      <c r="P9" s="52">
        <v>24000</v>
      </c>
      <c r="Q9" s="53">
        <f t="shared" si="0"/>
        <v>4296605.4285800001</v>
      </c>
      <c r="R9" s="51">
        <f t="shared" si="0"/>
        <v>2091980</v>
      </c>
      <c r="S9" s="54">
        <f t="shared" si="0"/>
        <v>120000</v>
      </c>
    </row>
    <row r="10" spans="1:19" ht="16.5" customHeight="1" x14ac:dyDescent="0.2">
      <c r="A10" s="50">
        <v>2026</v>
      </c>
      <c r="B10" s="53">
        <v>0</v>
      </c>
      <c r="C10" s="51">
        <v>0</v>
      </c>
      <c r="D10" s="54">
        <v>0</v>
      </c>
      <c r="E10" s="53">
        <v>0</v>
      </c>
      <c r="F10" s="51">
        <v>0</v>
      </c>
      <c r="G10" s="54">
        <v>0</v>
      </c>
      <c r="H10" s="53">
        <v>0</v>
      </c>
      <c r="I10" s="51">
        <v>0</v>
      </c>
      <c r="J10" s="54">
        <v>0</v>
      </c>
      <c r="K10" s="53">
        <f>K9-L10</f>
        <v>2700000</v>
      </c>
      <c r="L10" s="51">
        <v>300000</v>
      </c>
      <c r="M10" s="54">
        <v>85500</v>
      </c>
      <c r="N10" s="361"/>
      <c r="O10" s="335"/>
      <c r="P10" s="52"/>
      <c r="Q10" s="53">
        <f t="shared" si="0"/>
        <v>2700000</v>
      </c>
      <c r="R10" s="51">
        <f t="shared" si="0"/>
        <v>300000</v>
      </c>
      <c r="S10" s="54">
        <f t="shared" si="0"/>
        <v>85500</v>
      </c>
    </row>
    <row r="11" spans="1:19" ht="16.5" customHeight="1" x14ac:dyDescent="0.2">
      <c r="A11" s="50">
        <v>2027</v>
      </c>
      <c r="B11" s="53">
        <v>0</v>
      </c>
      <c r="C11" s="51">
        <v>0</v>
      </c>
      <c r="D11" s="54">
        <v>0</v>
      </c>
      <c r="E11" s="53">
        <v>0</v>
      </c>
      <c r="F11" s="51">
        <v>0</v>
      </c>
      <c r="G11" s="54">
        <v>0</v>
      </c>
      <c r="H11" s="53">
        <v>0</v>
      </c>
      <c r="I11" s="51">
        <v>0</v>
      </c>
      <c r="J11" s="54">
        <v>0</v>
      </c>
      <c r="K11" s="53">
        <f t="shared" ref="K11:K19" si="3">K10-L11</f>
        <v>2400000</v>
      </c>
      <c r="L11" s="51">
        <v>300000</v>
      </c>
      <c r="M11" s="54">
        <v>76500</v>
      </c>
      <c r="N11" s="361"/>
      <c r="O11" s="335"/>
      <c r="P11" s="52"/>
      <c r="Q11" s="53">
        <f t="shared" si="0"/>
        <v>2400000</v>
      </c>
      <c r="R11" s="51">
        <f t="shared" si="0"/>
        <v>300000</v>
      </c>
      <c r="S11" s="54">
        <f t="shared" si="0"/>
        <v>76500</v>
      </c>
    </row>
    <row r="12" spans="1:19" ht="16.5" customHeight="1" x14ac:dyDescent="0.2">
      <c r="A12" s="50">
        <v>2028</v>
      </c>
      <c r="B12" s="53">
        <v>0</v>
      </c>
      <c r="C12" s="51">
        <v>0</v>
      </c>
      <c r="D12" s="54">
        <v>0</v>
      </c>
      <c r="E12" s="53">
        <v>0</v>
      </c>
      <c r="F12" s="51">
        <v>0</v>
      </c>
      <c r="G12" s="54">
        <v>0</v>
      </c>
      <c r="H12" s="53">
        <v>0</v>
      </c>
      <c r="I12" s="51">
        <v>0</v>
      </c>
      <c r="J12" s="54">
        <v>0</v>
      </c>
      <c r="K12" s="53">
        <f t="shared" si="3"/>
        <v>2100000</v>
      </c>
      <c r="L12" s="51">
        <v>300000</v>
      </c>
      <c r="M12" s="54">
        <v>67500</v>
      </c>
      <c r="N12" s="334"/>
      <c r="O12" s="51"/>
      <c r="P12" s="52"/>
      <c r="Q12" s="53">
        <f t="shared" si="0"/>
        <v>2100000</v>
      </c>
      <c r="R12" s="51">
        <f t="shared" si="0"/>
        <v>300000</v>
      </c>
      <c r="S12" s="54">
        <f t="shared" si="0"/>
        <v>67500</v>
      </c>
    </row>
    <row r="13" spans="1:19" ht="16.5" customHeight="1" x14ac:dyDescent="0.2">
      <c r="A13" s="50">
        <v>2029</v>
      </c>
      <c r="B13" s="53">
        <v>0</v>
      </c>
      <c r="C13" s="51">
        <v>0</v>
      </c>
      <c r="D13" s="54">
        <v>0</v>
      </c>
      <c r="E13" s="53">
        <v>0</v>
      </c>
      <c r="F13" s="51">
        <v>0</v>
      </c>
      <c r="G13" s="54">
        <v>0</v>
      </c>
      <c r="H13" s="53">
        <v>0</v>
      </c>
      <c r="I13" s="51">
        <v>0</v>
      </c>
      <c r="J13" s="54">
        <v>0</v>
      </c>
      <c r="K13" s="53">
        <f t="shared" si="3"/>
        <v>1800000</v>
      </c>
      <c r="L13" s="51">
        <v>300000</v>
      </c>
      <c r="M13" s="54">
        <v>58500</v>
      </c>
      <c r="N13" s="334"/>
      <c r="O13" s="51"/>
      <c r="P13" s="52"/>
      <c r="Q13" s="53">
        <f t="shared" si="0"/>
        <v>1800000</v>
      </c>
      <c r="R13" s="51">
        <f t="shared" si="0"/>
        <v>300000</v>
      </c>
      <c r="S13" s="54">
        <f t="shared" si="0"/>
        <v>58500</v>
      </c>
    </row>
    <row r="14" spans="1:19" ht="16.5" customHeight="1" x14ac:dyDescent="0.2">
      <c r="A14" s="50">
        <v>2030</v>
      </c>
      <c r="B14" s="53">
        <v>0</v>
      </c>
      <c r="C14" s="51">
        <v>0</v>
      </c>
      <c r="D14" s="54">
        <v>0</v>
      </c>
      <c r="E14" s="53">
        <v>0</v>
      </c>
      <c r="F14" s="51">
        <v>0</v>
      </c>
      <c r="G14" s="54">
        <v>0</v>
      </c>
      <c r="H14" s="53">
        <v>0</v>
      </c>
      <c r="I14" s="51">
        <v>0</v>
      </c>
      <c r="J14" s="54">
        <v>0</v>
      </c>
      <c r="K14" s="53">
        <f t="shared" si="3"/>
        <v>1500000</v>
      </c>
      <c r="L14" s="51">
        <v>300000</v>
      </c>
      <c r="M14" s="54">
        <v>49500</v>
      </c>
      <c r="N14" s="334"/>
      <c r="O14" s="51"/>
      <c r="P14" s="52"/>
      <c r="Q14" s="53">
        <f t="shared" si="0"/>
        <v>1500000</v>
      </c>
      <c r="R14" s="51">
        <f t="shared" si="0"/>
        <v>300000</v>
      </c>
      <c r="S14" s="54">
        <f t="shared" si="0"/>
        <v>49500</v>
      </c>
    </row>
    <row r="15" spans="1:19" ht="16.5" customHeight="1" x14ac:dyDescent="0.2">
      <c r="A15" s="50">
        <v>2031</v>
      </c>
      <c r="B15" s="53">
        <v>0</v>
      </c>
      <c r="C15" s="51">
        <v>0</v>
      </c>
      <c r="D15" s="54">
        <v>0</v>
      </c>
      <c r="E15" s="53">
        <v>0</v>
      </c>
      <c r="F15" s="51">
        <v>0</v>
      </c>
      <c r="G15" s="54">
        <v>0</v>
      </c>
      <c r="H15" s="53">
        <v>0</v>
      </c>
      <c r="I15" s="51">
        <v>0</v>
      </c>
      <c r="J15" s="54">
        <v>0</v>
      </c>
      <c r="K15" s="53">
        <f t="shared" si="3"/>
        <v>1200000</v>
      </c>
      <c r="L15" s="51">
        <v>300000</v>
      </c>
      <c r="M15" s="54">
        <v>40500</v>
      </c>
      <c r="N15" s="334"/>
      <c r="O15" s="51"/>
      <c r="P15" s="52"/>
      <c r="Q15" s="53">
        <f t="shared" si="0"/>
        <v>1200000</v>
      </c>
      <c r="R15" s="51">
        <f t="shared" si="0"/>
        <v>300000</v>
      </c>
      <c r="S15" s="54">
        <f t="shared" si="0"/>
        <v>40500</v>
      </c>
    </row>
    <row r="16" spans="1:19" ht="16.5" customHeight="1" x14ac:dyDescent="0.2">
      <c r="A16" s="50">
        <v>2032</v>
      </c>
      <c r="B16" s="53">
        <v>0</v>
      </c>
      <c r="C16" s="51">
        <v>0</v>
      </c>
      <c r="D16" s="54">
        <v>0</v>
      </c>
      <c r="E16" s="53">
        <v>0</v>
      </c>
      <c r="F16" s="51">
        <v>0</v>
      </c>
      <c r="G16" s="54">
        <v>0</v>
      </c>
      <c r="H16" s="53">
        <v>0</v>
      </c>
      <c r="I16" s="51">
        <v>0</v>
      </c>
      <c r="J16" s="54">
        <v>0</v>
      </c>
      <c r="K16" s="53">
        <f t="shared" si="3"/>
        <v>900000</v>
      </c>
      <c r="L16" s="51">
        <v>300000</v>
      </c>
      <c r="M16" s="54">
        <v>31500</v>
      </c>
      <c r="N16" s="334"/>
      <c r="O16" s="51"/>
      <c r="P16" s="52"/>
      <c r="Q16" s="53">
        <f t="shared" si="0"/>
        <v>900000</v>
      </c>
      <c r="R16" s="51">
        <f t="shared" si="0"/>
        <v>300000</v>
      </c>
      <c r="S16" s="54">
        <f t="shared" si="0"/>
        <v>31500</v>
      </c>
    </row>
    <row r="17" spans="1:19" ht="16.5" customHeight="1" x14ac:dyDescent="0.2">
      <c r="A17" s="50">
        <v>2033</v>
      </c>
      <c r="B17" s="53">
        <v>0</v>
      </c>
      <c r="C17" s="51">
        <v>0</v>
      </c>
      <c r="D17" s="54">
        <v>0</v>
      </c>
      <c r="E17" s="53">
        <v>0</v>
      </c>
      <c r="F17" s="51">
        <v>0</v>
      </c>
      <c r="G17" s="54">
        <v>0</v>
      </c>
      <c r="H17" s="53">
        <v>0</v>
      </c>
      <c r="I17" s="51">
        <v>0</v>
      </c>
      <c r="J17" s="54">
        <v>0</v>
      </c>
      <c r="K17" s="53">
        <f t="shared" si="3"/>
        <v>600000</v>
      </c>
      <c r="L17" s="51">
        <v>300000</v>
      </c>
      <c r="M17" s="54">
        <v>22500</v>
      </c>
      <c r="N17" s="334"/>
      <c r="O17" s="51"/>
      <c r="P17" s="52"/>
      <c r="Q17" s="53">
        <f t="shared" si="0"/>
        <v>600000</v>
      </c>
      <c r="R17" s="51">
        <f t="shared" si="0"/>
        <v>300000</v>
      </c>
      <c r="S17" s="54">
        <f t="shared" si="0"/>
        <v>22500</v>
      </c>
    </row>
    <row r="18" spans="1:19" ht="16.5" customHeight="1" x14ac:dyDescent="0.2">
      <c r="A18" s="50">
        <v>2034</v>
      </c>
      <c r="B18" s="53">
        <v>0</v>
      </c>
      <c r="C18" s="51">
        <v>0</v>
      </c>
      <c r="D18" s="54">
        <v>0</v>
      </c>
      <c r="E18" s="53">
        <v>0</v>
      </c>
      <c r="F18" s="51">
        <v>0</v>
      </c>
      <c r="G18" s="54">
        <v>0</v>
      </c>
      <c r="H18" s="53">
        <v>0</v>
      </c>
      <c r="I18" s="51">
        <v>0</v>
      </c>
      <c r="J18" s="54">
        <v>0</v>
      </c>
      <c r="K18" s="53">
        <f t="shared" si="3"/>
        <v>300000</v>
      </c>
      <c r="L18" s="51">
        <v>300000</v>
      </c>
      <c r="M18" s="54">
        <v>13500</v>
      </c>
      <c r="N18" s="334"/>
      <c r="O18" s="51"/>
      <c r="P18" s="52"/>
      <c r="Q18" s="53">
        <f t="shared" si="0"/>
        <v>300000</v>
      </c>
      <c r="R18" s="51">
        <f t="shared" si="0"/>
        <v>300000</v>
      </c>
      <c r="S18" s="54">
        <f t="shared" si="0"/>
        <v>13500</v>
      </c>
    </row>
    <row r="19" spans="1:19" ht="16.5" customHeight="1" thickBot="1" x14ac:dyDescent="0.25">
      <c r="A19" s="357">
        <v>2035</v>
      </c>
      <c r="B19" s="56">
        <v>0</v>
      </c>
      <c r="C19" s="55">
        <v>0</v>
      </c>
      <c r="D19" s="57">
        <v>0</v>
      </c>
      <c r="E19" s="56">
        <v>0</v>
      </c>
      <c r="F19" s="55">
        <v>0</v>
      </c>
      <c r="G19" s="57">
        <v>0</v>
      </c>
      <c r="H19" s="56">
        <v>0</v>
      </c>
      <c r="I19" s="55">
        <v>0</v>
      </c>
      <c r="J19" s="57">
        <v>0</v>
      </c>
      <c r="K19" s="56">
        <f t="shared" si="3"/>
        <v>0</v>
      </c>
      <c r="L19" s="55">
        <v>300000</v>
      </c>
      <c r="M19" s="57">
        <v>4500</v>
      </c>
      <c r="N19" s="360"/>
      <c r="O19" s="55"/>
      <c r="P19" s="358"/>
      <c r="Q19" s="56">
        <f t="shared" si="0"/>
        <v>0</v>
      </c>
      <c r="R19" s="55">
        <f t="shared" si="0"/>
        <v>300000</v>
      </c>
      <c r="S19" s="57">
        <f t="shared" si="0"/>
        <v>4500</v>
      </c>
    </row>
  </sheetData>
  <mergeCells count="7">
    <mergeCell ref="A2:S2"/>
    <mergeCell ref="B4:D4"/>
    <mergeCell ref="E4:G4"/>
    <mergeCell ref="H4:J4"/>
    <mergeCell ref="K4:M4"/>
    <mergeCell ref="N4:P4"/>
    <mergeCell ref="Q4:S4"/>
  </mergeCells>
  <printOptions horizontalCentered="1"/>
  <pageMargins left="0.31496062992125984" right="0.31496062992125984" top="0.59055118110236227" bottom="0.39370078740157483" header="0.31496062992125984" footer="0.11811023622047245"/>
  <pageSetup paperSize="9" scale="59" firstPageNumber="37" orientation="landscape" useFirstPageNumber="1" r:id="rId1"/>
  <headerFooter alignWithMargins="0">
    <oddHeader>&amp;L&amp;"Tahoma,Kurzíva"Střednědobý výhled rozpočtu kraje na léta 2023 - 2025&amp;R&amp;"Tahoma,Kurzíva"Přehled splácení jistiny a úroků z úvěru čerpaných Moravskoslezským krajem</oddHeader>
    <oddFooter>&amp;C&amp;"Tahoma,Obyčejné"&amp;P</oddFooter>
  </headerFooter>
  <ignoredErrors>
    <ignoredError sqref="B8"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BD26B-D573-4800-B9E9-6654CF7207C6}">
  <sheetPr>
    <pageSetUpPr fitToPage="1"/>
  </sheetPr>
  <dimension ref="A1:G88"/>
  <sheetViews>
    <sheetView zoomScaleNormal="100" zoomScaleSheetLayoutView="100" workbookViewId="0">
      <pane ySplit="5" topLeftCell="A6" activePane="bottomLeft" state="frozen"/>
      <selection activeCell="E24" sqref="E24"/>
      <selection pane="bottomLeft" activeCell="I3" sqref="I3"/>
    </sheetView>
  </sheetViews>
  <sheetFormatPr defaultColWidth="9.140625" defaultRowHeight="12.75" x14ac:dyDescent="0.2"/>
  <cols>
    <col min="1" max="1" width="50.7109375" style="437" customWidth="1"/>
    <col min="2" max="5" width="12.7109375" style="460" customWidth="1"/>
    <col min="6" max="6" width="14.140625" style="461" customWidth="1"/>
    <col min="7" max="16384" width="9.140625" style="437"/>
  </cols>
  <sheetData>
    <row r="1" spans="1:6" ht="15" customHeight="1" x14ac:dyDescent="0.2">
      <c r="A1" s="437" t="s">
        <v>65</v>
      </c>
    </row>
    <row r="2" spans="1:6" s="434" customFormat="1" ht="23.25" customHeight="1" x14ac:dyDescent="0.2">
      <c r="A2" s="681" t="s">
        <v>749</v>
      </c>
      <c r="B2" s="682"/>
      <c r="C2" s="682"/>
      <c r="D2" s="682"/>
      <c r="E2" s="682"/>
      <c r="F2" s="682"/>
    </row>
    <row r="3" spans="1:6" ht="13.5" thickBot="1" x14ac:dyDescent="0.25">
      <c r="A3" s="435"/>
      <c r="B3" s="435"/>
      <c r="C3" s="435"/>
      <c r="D3" s="435"/>
      <c r="E3" s="435"/>
      <c r="F3" s="436" t="s">
        <v>100</v>
      </c>
    </row>
    <row r="4" spans="1:6" ht="24.6" customHeight="1" x14ac:dyDescent="0.2">
      <c r="A4" s="683" t="s">
        <v>141</v>
      </c>
      <c r="B4" s="702" t="s">
        <v>968</v>
      </c>
      <c r="C4" s="703"/>
      <c r="D4" s="703"/>
      <c r="E4" s="704"/>
      <c r="F4" s="698" t="s">
        <v>135</v>
      </c>
    </row>
    <row r="5" spans="1:6" ht="24.6" customHeight="1" thickBot="1" x14ac:dyDescent="0.25">
      <c r="A5" s="684"/>
      <c r="B5" s="438">
        <v>2021</v>
      </c>
      <c r="C5" s="462">
        <v>2022</v>
      </c>
      <c r="D5" s="438">
        <v>2023</v>
      </c>
      <c r="E5" s="439">
        <v>2024</v>
      </c>
      <c r="F5" s="699"/>
    </row>
    <row r="6" spans="1:6" s="440" customFormat="1" ht="21" customHeight="1" x14ac:dyDescent="0.2">
      <c r="A6" s="685" t="s">
        <v>750</v>
      </c>
      <c r="B6" s="686"/>
      <c r="C6" s="686"/>
      <c r="D6" s="686"/>
      <c r="E6" s="687"/>
      <c r="F6" s="688"/>
    </row>
    <row r="7" spans="1:6" s="441" customFormat="1" ht="18" customHeight="1" x14ac:dyDescent="0.2">
      <c r="A7" s="689" t="s">
        <v>117</v>
      </c>
      <c r="B7" s="690"/>
      <c r="C7" s="690"/>
      <c r="D7" s="690"/>
      <c r="E7" s="690"/>
      <c r="F7" s="691"/>
    </row>
    <row r="8" spans="1:6" s="445" customFormat="1" ht="15" customHeight="1" x14ac:dyDescent="0.2">
      <c r="A8" s="442" t="s">
        <v>251</v>
      </c>
      <c r="B8" s="443">
        <v>28791</v>
      </c>
      <c r="C8" s="443">
        <v>68375</v>
      </c>
      <c r="D8" s="443">
        <v>60950</v>
      </c>
      <c r="E8" s="443">
        <v>0</v>
      </c>
      <c r="F8" s="444">
        <f>B8+C8+D8+E8</f>
        <v>158116</v>
      </c>
    </row>
    <row r="9" spans="1:6" s="445" customFormat="1" ht="24" customHeight="1" x14ac:dyDescent="0.2">
      <c r="A9" s="442" t="s">
        <v>281</v>
      </c>
      <c r="B9" s="443">
        <v>7525</v>
      </c>
      <c r="C9" s="443">
        <v>22984</v>
      </c>
      <c r="D9" s="443">
        <v>19995</v>
      </c>
      <c r="E9" s="443">
        <v>0</v>
      </c>
      <c r="F9" s="444">
        <f>B9+C9+D9+E9</f>
        <v>50504</v>
      </c>
    </row>
    <row r="10" spans="1:6" s="440" customFormat="1" ht="15" customHeight="1" x14ac:dyDescent="0.2">
      <c r="A10" s="446" t="s">
        <v>123</v>
      </c>
      <c r="B10" s="447">
        <f t="shared" ref="B10:E10" si="0">SUM(B8:B9)</f>
        <v>36316</v>
      </c>
      <c r="C10" s="447">
        <f t="shared" si="0"/>
        <v>91359</v>
      </c>
      <c r="D10" s="447">
        <f t="shared" si="0"/>
        <v>80945</v>
      </c>
      <c r="E10" s="447">
        <f t="shared" si="0"/>
        <v>0</v>
      </c>
      <c r="F10" s="448">
        <f>SUM(F8:F9)</f>
        <v>208620</v>
      </c>
    </row>
    <row r="11" spans="1:6" s="441" customFormat="1" ht="18" customHeight="1" x14ac:dyDescent="0.2">
      <c r="A11" s="692" t="s">
        <v>124</v>
      </c>
      <c r="B11" s="693"/>
      <c r="C11" s="693"/>
      <c r="D11" s="693"/>
      <c r="E11" s="693"/>
      <c r="F11" s="694"/>
    </row>
    <row r="12" spans="1:6" s="445" customFormat="1" ht="15" customHeight="1" x14ac:dyDescent="0.2">
      <c r="A12" s="442" t="s">
        <v>294</v>
      </c>
      <c r="B12" s="443">
        <v>0</v>
      </c>
      <c r="C12" s="443">
        <v>26810</v>
      </c>
      <c r="D12" s="443">
        <v>0</v>
      </c>
      <c r="E12" s="443">
        <v>0</v>
      </c>
      <c r="F12" s="444">
        <f>B12+C12+D12+E12</f>
        <v>26810</v>
      </c>
    </row>
    <row r="13" spans="1:6" s="445" customFormat="1" ht="15" customHeight="1" x14ac:dyDescent="0.2">
      <c r="A13" s="442" t="s">
        <v>296</v>
      </c>
      <c r="B13" s="443">
        <v>0</v>
      </c>
      <c r="C13" s="443">
        <v>10963</v>
      </c>
      <c r="D13" s="443">
        <v>0</v>
      </c>
      <c r="E13" s="443">
        <v>0</v>
      </c>
      <c r="F13" s="444">
        <f>B13+C13+D13+E13</f>
        <v>10963</v>
      </c>
    </row>
    <row r="14" spans="1:6" s="445" customFormat="1" ht="15" customHeight="1" x14ac:dyDescent="0.2">
      <c r="A14" s="442" t="s">
        <v>295</v>
      </c>
      <c r="B14" s="443">
        <v>0</v>
      </c>
      <c r="C14" s="443">
        <v>21262</v>
      </c>
      <c r="D14" s="443">
        <v>0</v>
      </c>
      <c r="E14" s="443">
        <v>0</v>
      </c>
      <c r="F14" s="444">
        <f>B14+C14+D14+E14</f>
        <v>21262</v>
      </c>
    </row>
    <row r="15" spans="1:6" s="445" customFormat="1" ht="15" customHeight="1" x14ac:dyDescent="0.2">
      <c r="A15" s="442" t="s">
        <v>434</v>
      </c>
      <c r="B15" s="443">
        <v>0</v>
      </c>
      <c r="C15" s="443">
        <v>50842</v>
      </c>
      <c r="D15" s="443">
        <v>0</v>
      </c>
      <c r="E15" s="443">
        <v>0</v>
      </c>
      <c r="F15" s="444">
        <f>B15+C15+D15+E15</f>
        <v>50842</v>
      </c>
    </row>
    <row r="16" spans="1:6" s="440" customFormat="1" ht="15" customHeight="1" x14ac:dyDescent="0.2">
      <c r="A16" s="446" t="s">
        <v>125</v>
      </c>
      <c r="B16" s="447">
        <f>SUM(B12:B15)</f>
        <v>0</v>
      </c>
      <c r="C16" s="447">
        <f>SUM(C12:C15)</f>
        <v>109877</v>
      </c>
      <c r="D16" s="447">
        <f>SUM(D12:D15)</f>
        <v>0</v>
      </c>
      <c r="E16" s="447">
        <f>SUM(E12:E15)</f>
        <v>0</v>
      </c>
      <c r="F16" s="448">
        <f>SUM(F12:F15)</f>
        <v>109877</v>
      </c>
    </row>
    <row r="17" spans="1:6" s="441" customFormat="1" ht="18" customHeight="1" x14ac:dyDescent="0.2">
      <c r="A17" s="689" t="s">
        <v>390</v>
      </c>
      <c r="B17" s="690"/>
      <c r="C17" s="690"/>
      <c r="D17" s="690"/>
      <c r="E17" s="690"/>
      <c r="F17" s="691"/>
    </row>
    <row r="18" spans="1:6" s="445" customFormat="1" ht="15" customHeight="1" x14ac:dyDescent="0.2">
      <c r="A18" s="442" t="s">
        <v>751</v>
      </c>
      <c r="B18" s="443">
        <v>0</v>
      </c>
      <c r="C18" s="443">
        <v>8443</v>
      </c>
      <c r="D18" s="443">
        <v>27770</v>
      </c>
      <c r="E18" s="443">
        <v>0</v>
      </c>
      <c r="F18" s="444">
        <f>B18+C18+D18+E18</f>
        <v>36213</v>
      </c>
    </row>
    <row r="19" spans="1:6" s="440" customFormat="1" ht="15" customHeight="1" thickBot="1" x14ac:dyDescent="0.25">
      <c r="A19" s="446" t="s">
        <v>609</v>
      </c>
      <c r="B19" s="447">
        <f t="shared" ref="B19:F19" si="1">SUM(B18:B18)</f>
        <v>0</v>
      </c>
      <c r="C19" s="447">
        <f t="shared" si="1"/>
        <v>8443</v>
      </c>
      <c r="D19" s="447">
        <f t="shared" si="1"/>
        <v>27770</v>
      </c>
      <c r="E19" s="447">
        <f t="shared" si="1"/>
        <v>0</v>
      </c>
      <c r="F19" s="448">
        <f t="shared" si="1"/>
        <v>36213</v>
      </c>
    </row>
    <row r="20" spans="1:6" s="440" customFormat="1" ht="25.5" customHeight="1" thickBot="1" x14ac:dyDescent="0.25">
      <c r="A20" s="449" t="s">
        <v>752</v>
      </c>
      <c r="B20" s="450">
        <f>B10+B16+B19</f>
        <v>36316</v>
      </c>
      <c r="C20" s="450">
        <f>C10+C16+C19</f>
        <v>209679</v>
      </c>
      <c r="D20" s="450">
        <f>D10+D16+D19</f>
        <v>108715</v>
      </c>
      <c r="E20" s="450">
        <f>E10+E16+E19</f>
        <v>0</v>
      </c>
      <c r="F20" s="451">
        <f>F10+F16+F19</f>
        <v>354710</v>
      </c>
    </row>
    <row r="21" spans="1:6" s="440" customFormat="1" ht="12" customHeight="1" thickBot="1" x14ac:dyDescent="0.25">
      <c r="A21" s="452"/>
      <c r="B21" s="582"/>
      <c r="C21" s="582"/>
      <c r="D21" s="582"/>
      <c r="E21" s="582"/>
      <c r="F21" s="453"/>
    </row>
    <row r="22" spans="1:6" s="440" customFormat="1" ht="21" customHeight="1" x14ac:dyDescent="0.2">
      <c r="A22" s="685" t="s">
        <v>753</v>
      </c>
      <c r="B22" s="686"/>
      <c r="C22" s="686"/>
      <c r="D22" s="686"/>
      <c r="E22" s="687"/>
      <c r="F22" s="688"/>
    </row>
    <row r="23" spans="1:6" s="441" customFormat="1" ht="18" customHeight="1" x14ac:dyDescent="0.2">
      <c r="A23" s="689" t="s">
        <v>126</v>
      </c>
      <c r="B23" s="690"/>
      <c r="C23" s="690"/>
      <c r="D23" s="690"/>
      <c r="E23" s="690"/>
      <c r="F23" s="691"/>
    </row>
    <row r="24" spans="1:6" s="445" customFormat="1" ht="24" customHeight="1" x14ac:dyDescent="0.2">
      <c r="A24" s="442" t="s">
        <v>754</v>
      </c>
      <c r="B24" s="443">
        <v>0</v>
      </c>
      <c r="C24" s="443">
        <v>40219</v>
      </c>
      <c r="D24" s="443">
        <v>0</v>
      </c>
      <c r="E24" s="443">
        <v>0</v>
      </c>
      <c r="F24" s="444">
        <f>B24+C24+D24+E24</f>
        <v>40219</v>
      </c>
    </row>
    <row r="25" spans="1:6" s="440" customFormat="1" ht="15" customHeight="1" thickBot="1" x14ac:dyDescent="0.25">
      <c r="A25" s="446" t="s">
        <v>127</v>
      </c>
      <c r="B25" s="447">
        <f>SUM(B24:B24)</f>
        <v>0</v>
      </c>
      <c r="C25" s="447">
        <f>SUM(C24:C24)</f>
        <v>40219</v>
      </c>
      <c r="D25" s="447">
        <f>SUM(D24:D24)</f>
        <v>0</v>
      </c>
      <c r="E25" s="447">
        <f>SUM(E24:E24)</f>
        <v>0</v>
      </c>
      <c r="F25" s="448">
        <f>SUM(F24:F24)</f>
        <v>40219</v>
      </c>
    </row>
    <row r="26" spans="1:6" s="440" customFormat="1" ht="36" customHeight="1" thickBot="1" x14ac:dyDescent="0.25">
      <c r="A26" s="449" t="s">
        <v>755</v>
      </c>
      <c r="B26" s="450">
        <f>B25</f>
        <v>0</v>
      </c>
      <c r="C26" s="450">
        <f t="shared" ref="C26:F26" si="2">C25</f>
        <v>40219</v>
      </c>
      <c r="D26" s="450">
        <f t="shared" si="2"/>
        <v>0</v>
      </c>
      <c r="E26" s="450">
        <f t="shared" si="2"/>
        <v>0</v>
      </c>
      <c r="F26" s="451">
        <f t="shared" si="2"/>
        <v>40219</v>
      </c>
    </row>
    <row r="27" spans="1:6" s="440" customFormat="1" ht="12" customHeight="1" thickBot="1" x14ac:dyDescent="0.25">
      <c r="A27" s="452"/>
      <c r="B27" s="582"/>
      <c r="C27" s="582"/>
      <c r="D27" s="582"/>
      <c r="E27" s="582"/>
      <c r="F27" s="453"/>
    </row>
    <row r="28" spans="1:6" s="440" customFormat="1" ht="21" customHeight="1" x14ac:dyDescent="0.2">
      <c r="A28" s="685" t="s">
        <v>756</v>
      </c>
      <c r="B28" s="686"/>
      <c r="C28" s="686"/>
      <c r="D28" s="686"/>
      <c r="E28" s="700"/>
      <c r="F28" s="701"/>
    </row>
    <row r="29" spans="1:6" s="441" customFormat="1" ht="18" customHeight="1" x14ac:dyDescent="0.2">
      <c r="A29" s="692" t="s">
        <v>518</v>
      </c>
      <c r="B29" s="693"/>
      <c r="C29" s="693"/>
      <c r="D29" s="693"/>
      <c r="E29" s="693"/>
      <c r="F29" s="694"/>
    </row>
    <row r="30" spans="1:6" s="445" customFormat="1" ht="24" customHeight="1" x14ac:dyDescent="0.2">
      <c r="A30" s="442" t="s">
        <v>759</v>
      </c>
      <c r="B30" s="454">
        <v>0</v>
      </c>
      <c r="C30" s="454">
        <v>40000</v>
      </c>
      <c r="D30" s="454">
        <v>52000</v>
      </c>
      <c r="E30" s="454">
        <v>0</v>
      </c>
      <c r="F30" s="444">
        <f t="shared" ref="F30:F32" si="3">B30+C30+D30+E30</f>
        <v>92000</v>
      </c>
    </row>
    <row r="31" spans="1:6" s="445" customFormat="1" ht="24" customHeight="1" x14ac:dyDescent="0.2">
      <c r="A31" s="442" t="s">
        <v>760</v>
      </c>
      <c r="B31" s="454">
        <v>0</v>
      </c>
      <c r="C31" s="454">
        <v>41000</v>
      </c>
      <c r="D31" s="454">
        <v>0</v>
      </c>
      <c r="E31" s="454">
        <v>0</v>
      </c>
      <c r="F31" s="444">
        <f t="shared" si="3"/>
        <v>41000</v>
      </c>
    </row>
    <row r="32" spans="1:6" s="445" customFormat="1" ht="24" customHeight="1" x14ac:dyDescent="0.2">
      <c r="A32" s="442" t="s">
        <v>761</v>
      </c>
      <c r="B32" s="454">
        <v>0</v>
      </c>
      <c r="C32" s="454">
        <v>60000</v>
      </c>
      <c r="D32" s="454">
        <v>0</v>
      </c>
      <c r="E32" s="454">
        <v>0</v>
      </c>
      <c r="F32" s="444">
        <f t="shared" si="3"/>
        <v>60000</v>
      </c>
    </row>
    <row r="33" spans="1:6" s="445" customFormat="1" ht="15" customHeight="1" x14ac:dyDescent="0.2">
      <c r="A33" s="442" t="s">
        <v>758</v>
      </c>
      <c r="B33" s="454">
        <v>0</v>
      </c>
      <c r="C33" s="454">
        <v>300</v>
      </c>
      <c r="D33" s="454">
        <v>75000</v>
      </c>
      <c r="E33" s="454">
        <v>15000</v>
      </c>
      <c r="F33" s="444">
        <f>B33+C33+D33+E33</f>
        <v>90300</v>
      </c>
    </row>
    <row r="34" spans="1:6" s="445" customFormat="1" ht="15" customHeight="1" x14ac:dyDescent="0.2">
      <c r="A34" s="442" t="s">
        <v>757</v>
      </c>
      <c r="B34" s="454">
        <v>807</v>
      </c>
      <c r="C34" s="454">
        <f>130993-30993-70000</f>
        <v>30000</v>
      </c>
      <c r="D34" s="454">
        <f>277178+30993-52000</f>
        <v>256171</v>
      </c>
      <c r="E34" s="454">
        <v>0</v>
      </c>
      <c r="F34" s="444">
        <f>B34+C34+D34+E34</f>
        <v>286978</v>
      </c>
    </row>
    <row r="35" spans="1:6" s="445" customFormat="1" ht="24" customHeight="1" x14ac:dyDescent="0.2">
      <c r="A35" s="442" t="s">
        <v>616</v>
      </c>
      <c r="B35" s="454">
        <f>27298-9000</f>
        <v>18298</v>
      </c>
      <c r="C35" s="454">
        <v>13000</v>
      </c>
      <c r="D35" s="454">
        <v>29000</v>
      </c>
      <c r="E35" s="454">
        <v>2702</v>
      </c>
      <c r="F35" s="444">
        <f>B35+C35+D35+E35</f>
        <v>63000</v>
      </c>
    </row>
    <row r="36" spans="1:6" s="440" customFormat="1" ht="15" customHeight="1" x14ac:dyDescent="0.2">
      <c r="A36" s="446" t="s">
        <v>629</v>
      </c>
      <c r="B36" s="447">
        <f>SUM(B30:B35)</f>
        <v>19105</v>
      </c>
      <c r="C36" s="447">
        <f t="shared" ref="C36:F36" si="4">SUM(C30:C35)</f>
        <v>184300</v>
      </c>
      <c r="D36" s="447">
        <f t="shared" si="4"/>
        <v>412171</v>
      </c>
      <c r="E36" s="447">
        <f t="shared" si="4"/>
        <v>17702</v>
      </c>
      <c r="F36" s="448">
        <f t="shared" si="4"/>
        <v>633278</v>
      </c>
    </row>
    <row r="37" spans="1:6" s="441" customFormat="1" ht="18" customHeight="1" x14ac:dyDescent="0.2">
      <c r="A37" s="695" t="s">
        <v>106</v>
      </c>
      <c r="B37" s="696"/>
      <c r="C37" s="696"/>
      <c r="D37" s="696"/>
      <c r="E37" s="696"/>
      <c r="F37" s="697"/>
    </row>
    <row r="38" spans="1:6" s="445" customFormat="1" ht="24" customHeight="1" x14ac:dyDescent="0.2">
      <c r="A38" s="455" t="s">
        <v>619</v>
      </c>
      <c r="B38" s="454">
        <v>375.1</v>
      </c>
      <c r="C38" s="454">
        <f>50000-30000</f>
        <v>20000</v>
      </c>
      <c r="D38" s="454">
        <v>55000</v>
      </c>
      <c r="E38" s="454">
        <f>37000-12443</f>
        <v>24557</v>
      </c>
      <c r="F38" s="444">
        <f>SUM(B38+C38+D38+E38)</f>
        <v>99932.1</v>
      </c>
    </row>
    <row r="39" spans="1:6" s="445" customFormat="1" ht="24" customHeight="1" x14ac:dyDescent="0.2">
      <c r="A39" s="455" t="s">
        <v>618</v>
      </c>
      <c r="B39" s="454">
        <v>615</v>
      </c>
      <c r="C39" s="454">
        <v>40400</v>
      </c>
      <c r="D39" s="454">
        <v>10000</v>
      </c>
      <c r="E39" s="454">
        <v>0</v>
      </c>
      <c r="F39" s="444">
        <f>SUM(B39+C39+D39+E39)</f>
        <v>51015</v>
      </c>
    </row>
    <row r="40" spans="1:6" s="445" customFormat="1" ht="24" customHeight="1" x14ac:dyDescent="0.2">
      <c r="A40" s="455" t="s">
        <v>257</v>
      </c>
      <c r="B40" s="454">
        <v>0</v>
      </c>
      <c r="C40" s="454">
        <v>0</v>
      </c>
      <c r="D40" s="454">
        <v>30000</v>
      </c>
      <c r="E40" s="454">
        <v>65000</v>
      </c>
      <c r="F40" s="444">
        <f>SUM(B40+C40+D40+E40)</f>
        <v>95000</v>
      </c>
    </row>
    <row r="41" spans="1:6" s="440" customFormat="1" ht="15" customHeight="1" x14ac:dyDescent="0.2">
      <c r="A41" s="446" t="s">
        <v>111</v>
      </c>
      <c r="B41" s="447">
        <f>SUM(B38:B40)</f>
        <v>990.1</v>
      </c>
      <c r="C41" s="447">
        <f t="shared" ref="C41:F41" si="5">SUM(C38:C40)</f>
        <v>60400</v>
      </c>
      <c r="D41" s="447">
        <f t="shared" si="5"/>
        <v>95000</v>
      </c>
      <c r="E41" s="447">
        <f t="shared" si="5"/>
        <v>89557</v>
      </c>
      <c r="F41" s="448">
        <f t="shared" si="5"/>
        <v>245947.1</v>
      </c>
    </row>
    <row r="42" spans="1:6" s="441" customFormat="1" ht="18" customHeight="1" x14ac:dyDescent="0.2">
      <c r="A42" s="689" t="s">
        <v>117</v>
      </c>
      <c r="B42" s="690"/>
      <c r="C42" s="690"/>
      <c r="D42" s="690"/>
      <c r="E42" s="690"/>
      <c r="F42" s="691"/>
    </row>
    <row r="43" spans="1:6" s="445" customFormat="1" ht="24" customHeight="1" x14ac:dyDescent="0.2">
      <c r="A43" s="442" t="s">
        <v>764</v>
      </c>
      <c r="B43" s="454">
        <v>11814</v>
      </c>
      <c r="C43" s="454">
        <v>0</v>
      </c>
      <c r="D43" s="454">
        <v>0</v>
      </c>
      <c r="E43" s="454">
        <v>0</v>
      </c>
      <c r="F43" s="444">
        <f>B43+C43+D43+E43</f>
        <v>11814</v>
      </c>
    </row>
    <row r="44" spans="1:6" s="445" customFormat="1" ht="24" customHeight="1" x14ac:dyDescent="0.2">
      <c r="A44" s="456" t="s">
        <v>765</v>
      </c>
      <c r="B44" s="454">
        <v>6329.89</v>
      </c>
      <c r="C44" s="454">
        <v>0</v>
      </c>
      <c r="D44" s="454">
        <v>0</v>
      </c>
      <c r="E44" s="454">
        <v>0</v>
      </c>
      <c r="F44" s="444">
        <f>B44+C44+D44+E44</f>
        <v>6329.89</v>
      </c>
    </row>
    <row r="45" spans="1:6" s="445" customFormat="1" ht="24" customHeight="1" x14ac:dyDescent="0.2">
      <c r="A45" s="456" t="s">
        <v>766</v>
      </c>
      <c r="B45" s="454">
        <v>13185.7</v>
      </c>
      <c r="C45" s="454">
        <v>0</v>
      </c>
      <c r="D45" s="454">
        <v>0</v>
      </c>
      <c r="E45" s="454">
        <v>0</v>
      </c>
      <c r="F45" s="444">
        <f>B45+C45+D45+E45</f>
        <v>13185.7</v>
      </c>
    </row>
    <row r="46" spans="1:6" s="445" customFormat="1" ht="24" customHeight="1" x14ac:dyDescent="0.2">
      <c r="A46" s="456" t="s">
        <v>763</v>
      </c>
      <c r="B46" s="454">
        <v>10650</v>
      </c>
      <c r="C46" s="454">
        <f>5700-2850</f>
        <v>2850</v>
      </c>
      <c r="D46" s="454">
        <v>0</v>
      </c>
      <c r="E46" s="454">
        <v>0</v>
      </c>
      <c r="F46" s="444">
        <f>B46+C46+D46+E46</f>
        <v>13500</v>
      </c>
    </row>
    <row r="47" spans="1:6" s="445" customFormat="1" ht="24" customHeight="1" x14ac:dyDescent="0.2">
      <c r="A47" s="442" t="s">
        <v>762</v>
      </c>
      <c r="B47" s="454">
        <v>0</v>
      </c>
      <c r="C47" s="454">
        <f>82731+15000</f>
        <v>97731</v>
      </c>
      <c r="D47" s="454">
        <v>19761</v>
      </c>
      <c r="E47" s="454">
        <v>0</v>
      </c>
      <c r="F47" s="444">
        <f t="shared" ref="F47:F48" si="6">B47+C47+D47+E47</f>
        <v>117492</v>
      </c>
    </row>
    <row r="48" spans="1:6" s="445" customFormat="1" ht="15" customHeight="1" x14ac:dyDescent="0.2">
      <c r="A48" s="456" t="s">
        <v>148</v>
      </c>
      <c r="B48" s="454">
        <v>17961</v>
      </c>
      <c r="C48" s="454">
        <v>165000</v>
      </c>
      <c r="D48" s="454">
        <v>112039</v>
      </c>
      <c r="E48" s="454">
        <v>0</v>
      </c>
      <c r="F48" s="444">
        <f t="shared" si="6"/>
        <v>295000</v>
      </c>
    </row>
    <row r="49" spans="1:6" s="440" customFormat="1" ht="15" customHeight="1" x14ac:dyDescent="0.2">
      <c r="A49" s="446" t="s">
        <v>123</v>
      </c>
      <c r="B49" s="447">
        <f>SUM(B43:B48)</f>
        <v>59940.59</v>
      </c>
      <c r="C49" s="447">
        <f t="shared" ref="C49:F49" si="7">SUM(C43:C48)</f>
        <v>265581</v>
      </c>
      <c r="D49" s="447">
        <f t="shared" si="7"/>
        <v>131800</v>
      </c>
      <c r="E49" s="447">
        <f t="shared" si="7"/>
        <v>0</v>
      </c>
      <c r="F49" s="448">
        <f t="shared" si="7"/>
        <v>457321.58999999997</v>
      </c>
    </row>
    <row r="50" spans="1:6" s="441" customFormat="1" ht="18" customHeight="1" x14ac:dyDescent="0.2">
      <c r="A50" s="689" t="s">
        <v>124</v>
      </c>
      <c r="B50" s="690"/>
      <c r="C50" s="690"/>
      <c r="D50" s="690"/>
      <c r="E50" s="690"/>
      <c r="F50" s="691"/>
    </row>
    <row r="51" spans="1:6" s="441" customFormat="1" ht="24" customHeight="1" x14ac:dyDescent="0.2">
      <c r="A51" s="442" t="s">
        <v>767</v>
      </c>
      <c r="B51" s="454">
        <v>45000</v>
      </c>
      <c r="C51" s="454">
        <v>0</v>
      </c>
      <c r="D51" s="454">
        <v>0</v>
      </c>
      <c r="E51" s="454">
        <v>0</v>
      </c>
      <c r="F51" s="444">
        <f t="shared" ref="F51:F73" si="8">B51+C51+D51+E51</f>
        <v>45000</v>
      </c>
    </row>
    <row r="52" spans="1:6" s="441" customFormat="1" ht="24" customHeight="1" x14ac:dyDescent="0.2">
      <c r="A52" s="456" t="s">
        <v>770</v>
      </c>
      <c r="B52" s="454">
        <f>51000+2656</f>
        <v>53656</v>
      </c>
      <c r="C52" s="454">
        <v>0</v>
      </c>
      <c r="D52" s="454">
        <v>0</v>
      </c>
      <c r="E52" s="454">
        <v>0</v>
      </c>
      <c r="F52" s="444">
        <f t="shared" ref="F52:F58" si="9">B52+C52+D52+E52</f>
        <v>53656</v>
      </c>
    </row>
    <row r="53" spans="1:6" s="441" customFormat="1" ht="24" customHeight="1" x14ac:dyDescent="0.2">
      <c r="A53" s="456" t="s">
        <v>772</v>
      </c>
      <c r="B53" s="454">
        <v>30678.01</v>
      </c>
      <c r="C53" s="454">
        <v>0</v>
      </c>
      <c r="D53" s="454">
        <v>0</v>
      </c>
      <c r="E53" s="454">
        <v>0</v>
      </c>
      <c r="F53" s="444">
        <f t="shared" si="9"/>
        <v>30678.01</v>
      </c>
    </row>
    <row r="54" spans="1:6" s="441" customFormat="1" ht="24" customHeight="1" x14ac:dyDescent="0.2">
      <c r="A54" s="442" t="s">
        <v>773</v>
      </c>
      <c r="B54" s="454">
        <v>40000</v>
      </c>
      <c r="C54" s="454">
        <v>0</v>
      </c>
      <c r="D54" s="454">
        <v>0</v>
      </c>
      <c r="E54" s="454">
        <v>0</v>
      </c>
      <c r="F54" s="444">
        <f t="shared" si="9"/>
        <v>40000</v>
      </c>
    </row>
    <row r="55" spans="1:6" s="441" customFormat="1" ht="24" customHeight="1" x14ac:dyDescent="0.2">
      <c r="A55" s="442" t="s">
        <v>774</v>
      </c>
      <c r="B55" s="454">
        <v>6200</v>
      </c>
      <c r="C55" s="454">
        <v>0</v>
      </c>
      <c r="D55" s="454">
        <v>0</v>
      </c>
      <c r="E55" s="454">
        <v>0</v>
      </c>
      <c r="F55" s="444">
        <f t="shared" si="9"/>
        <v>6200</v>
      </c>
    </row>
    <row r="56" spans="1:6" s="441" customFormat="1" ht="24" customHeight="1" x14ac:dyDescent="0.2">
      <c r="A56" s="456" t="s">
        <v>776</v>
      </c>
      <c r="B56" s="454">
        <v>9120</v>
      </c>
      <c r="C56" s="454">
        <v>0</v>
      </c>
      <c r="D56" s="454">
        <v>0</v>
      </c>
      <c r="E56" s="454">
        <v>0</v>
      </c>
      <c r="F56" s="444">
        <f t="shared" si="9"/>
        <v>9120</v>
      </c>
    </row>
    <row r="57" spans="1:6" s="441" customFormat="1" ht="24" customHeight="1" x14ac:dyDescent="0.2">
      <c r="A57" s="442" t="s">
        <v>778</v>
      </c>
      <c r="B57" s="454">
        <v>7949.67</v>
      </c>
      <c r="C57" s="454">
        <v>0</v>
      </c>
      <c r="D57" s="454">
        <v>0</v>
      </c>
      <c r="E57" s="454">
        <v>0</v>
      </c>
      <c r="F57" s="444">
        <f t="shared" si="9"/>
        <v>7949.67</v>
      </c>
    </row>
    <row r="58" spans="1:6" s="441" customFormat="1" ht="24" customHeight="1" x14ac:dyDescent="0.2">
      <c r="A58" s="442" t="s">
        <v>628</v>
      </c>
      <c r="B58" s="454">
        <v>0</v>
      </c>
      <c r="C58" s="454">
        <v>15000</v>
      </c>
      <c r="D58" s="454">
        <v>0</v>
      </c>
      <c r="E58" s="454">
        <v>0</v>
      </c>
      <c r="F58" s="444">
        <f t="shared" si="9"/>
        <v>15000</v>
      </c>
    </row>
    <row r="59" spans="1:6" s="441" customFormat="1" ht="24" customHeight="1" x14ac:dyDescent="0.2">
      <c r="A59" s="456" t="s">
        <v>627</v>
      </c>
      <c r="B59" s="454">
        <v>0</v>
      </c>
      <c r="C59" s="454">
        <v>500</v>
      </c>
      <c r="D59" s="454">
        <v>30000</v>
      </c>
      <c r="E59" s="454">
        <v>0</v>
      </c>
      <c r="F59" s="444">
        <f t="shared" si="8"/>
        <v>30500</v>
      </c>
    </row>
    <row r="60" spans="1:6" s="441" customFormat="1" ht="24" customHeight="1" x14ac:dyDescent="0.2">
      <c r="A60" s="442" t="s">
        <v>290</v>
      </c>
      <c r="B60" s="454">
        <v>57200</v>
      </c>
      <c r="C60" s="454">
        <v>500</v>
      </c>
      <c r="D60" s="454">
        <v>0</v>
      </c>
      <c r="E60" s="454">
        <v>0</v>
      </c>
      <c r="F60" s="444">
        <f>B60+C60+D60+E60</f>
        <v>57700</v>
      </c>
    </row>
    <row r="61" spans="1:6" s="441" customFormat="1" ht="24" customHeight="1" x14ac:dyDescent="0.2">
      <c r="A61" s="456" t="s">
        <v>260</v>
      </c>
      <c r="B61" s="454">
        <v>500</v>
      </c>
      <c r="C61" s="454">
        <f>25639-15639</f>
        <v>10000</v>
      </c>
      <c r="D61" s="454">
        <f>49361+15639</f>
        <v>65000</v>
      </c>
      <c r="E61" s="454">
        <v>0</v>
      </c>
      <c r="F61" s="444">
        <f>B61+C61+D61+E61</f>
        <v>75500</v>
      </c>
    </row>
    <row r="62" spans="1:6" s="441" customFormat="1" ht="33.950000000000003" customHeight="1" x14ac:dyDescent="0.2">
      <c r="A62" s="456" t="s">
        <v>259</v>
      </c>
      <c r="B62" s="457">
        <v>31098</v>
      </c>
      <c r="C62" s="454">
        <v>15000</v>
      </c>
      <c r="D62" s="454">
        <v>0</v>
      </c>
      <c r="E62" s="454">
        <v>0</v>
      </c>
      <c r="F62" s="444">
        <f t="shared" si="8"/>
        <v>46098</v>
      </c>
    </row>
    <row r="63" spans="1:6" s="441" customFormat="1" ht="33.950000000000003" customHeight="1" x14ac:dyDescent="0.2">
      <c r="A63" s="456" t="s">
        <v>624</v>
      </c>
      <c r="B63" s="457">
        <v>0</v>
      </c>
      <c r="C63" s="454">
        <v>11420</v>
      </c>
      <c r="D63" s="454">
        <v>0</v>
      </c>
      <c r="E63" s="454">
        <v>0</v>
      </c>
      <c r="F63" s="444">
        <f t="shared" ref="F63:F68" si="10">B63+C63+D63+E63</f>
        <v>11420</v>
      </c>
    </row>
    <row r="64" spans="1:6" s="441" customFormat="1" ht="24" customHeight="1" x14ac:dyDescent="0.2">
      <c r="A64" s="442" t="s">
        <v>258</v>
      </c>
      <c r="B64" s="454">
        <v>10571</v>
      </c>
      <c r="C64" s="454">
        <v>113428</v>
      </c>
      <c r="D64" s="454">
        <v>52000</v>
      </c>
      <c r="E64" s="454">
        <v>0</v>
      </c>
      <c r="F64" s="444">
        <f t="shared" si="10"/>
        <v>175999</v>
      </c>
    </row>
    <row r="65" spans="1:7" s="441" customFormat="1" ht="33.950000000000003" customHeight="1" x14ac:dyDescent="0.2">
      <c r="A65" s="456" t="s">
        <v>620</v>
      </c>
      <c r="B65" s="457">
        <v>0</v>
      </c>
      <c r="C65" s="454">
        <f>20250-5250</f>
        <v>15000</v>
      </c>
      <c r="D65" s="454">
        <f>17750+5250</f>
        <v>23000</v>
      </c>
      <c r="E65" s="454">
        <v>0</v>
      </c>
      <c r="F65" s="444">
        <f t="shared" si="10"/>
        <v>38000</v>
      </c>
    </row>
    <row r="66" spans="1:7" s="441" customFormat="1" ht="24" customHeight="1" x14ac:dyDescent="0.2">
      <c r="A66" s="442" t="s">
        <v>621</v>
      </c>
      <c r="B66" s="454">
        <v>350</v>
      </c>
      <c r="C66" s="454">
        <v>14000</v>
      </c>
      <c r="D66" s="454">
        <v>4500</v>
      </c>
      <c r="E66" s="454">
        <v>0</v>
      </c>
      <c r="F66" s="444">
        <f t="shared" si="10"/>
        <v>18850</v>
      </c>
    </row>
    <row r="67" spans="1:7" s="441" customFormat="1" ht="24" customHeight="1" x14ac:dyDescent="0.2">
      <c r="A67" s="442" t="s">
        <v>768</v>
      </c>
      <c r="B67" s="454">
        <v>0</v>
      </c>
      <c r="C67" s="454">
        <v>2090</v>
      </c>
      <c r="D67" s="454">
        <v>26000</v>
      </c>
      <c r="E67" s="454">
        <v>27610</v>
      </c>
      <c r="F67" s="444">
        <f t="shared" si="10"/>
        <v>55700</v>
      </c>
    </row>
    <row r="68" spans="1:7" s="441" customFormat="1" ht="24" customHeight="1" x14ac:dyDescent="0.2">
      <c r="A68" s="442" t="s">
        <v>771</v>
      </c>
      <c r="B68" s="454">
        <v>0</v>
      </c>
      <c r="C68" s="454">
        <v>25000</v>
      </c>
      <c r="D68" s="454">
        <v>0</v>
      </c>
      <c r="E68" s="454">
        <v>0</v>
      </c>
      <c r="F68" s="444">
        <f t="shared" si="10"/>
        <v>25000</v>
      </c>
    </row>
    <row r="69" spans="1:7" s="441" customFormat="1" ht="33.950000000000003" customHeight="1" x14ac:dyDescent="0.2">
      <c r="A69" s="456" t="s">
        <v>769</v>
      </c>
      <c r="B69" s="457">
        <v>0</v>
      </c>
      <c r="C69" s="454">
        <f>5500+3600</f>
        <v>9100</v>
      </c>
      <c r="D69" s="454">
        <v>0</v>
      </c>
      <c r="E69" s="454">
        <v>0</v>
      </c>
      <c r="F69" s="444">
        <f t="shared" si="8"/>
        <v>9100</v>
      </c>
    </row>
    <row r="70" spans="1:7" s="441" customFormat="1" ht="24" customHeight="1" x14ac:dyDescent="0.2">
      <c r="A70" s="456" t="s">
        <v>626</v>
      </c>
      <c r="B70" s="454">
        <v>28.6</v>
      </c>
      <c r="C70" s="454">
        <v>11036</v>
      </c>
      <c r="D70" s="454">
        <v>0</v>
      </c>
      <c r="E70" s="454">
        <v>0</v>
      </c>
      <c r="F70" s="444">
        <f t="shared" si="8"/>
        <v>11064.6</v>
      </c>
    </row>
    <row r="71" spans="1:7" s="445" customFormat="1" ht="15" customHeight="1" x14ac:dyDescent="0.2">
      <c r="A71" s="455" t="s">
        <v>775</v>
      </c>
      <c r="B71" s="458">
        <v>0</v>
      </c>
      <c r="C71" s="458">
        <f>50000-10000</f>
        <v>40000</v>
      </c>
      <c r="D71" s="458">
        <f>20500+10000</f>
        <v>30500</v>
      </c>
      <c r="E71" s="458">
        <v>0</v>
      </c>
      <c r="F71" s="444">
        <f t="shared" si="8"/>
        <v>70500</v>
      </c>
      <c r="G71" s="441"/>
    </row>
    <row r="72" spans="1:7" s="441" customFormat="1" ht="24" customHeight="1" x14ac:dyDescent="0.2">
      <c r="A72" s="442" t="s">
        <v>623</v>
      </c>
      <c r="B72" s="454">
        <v>127.05</v>
      </c>
      <c r="C72" s="454">
        <v>7373</v>
      </c>
      <c r="D72" s="454">
        <v>14000</v>
      </c>
      <c r="E72" s="454">
        <v>0</v>
      </c>
      <c r="F72" s="444">
        <f t="shared" si="8"/>
        <v>21500.05</v>
      </c>
    </row>
    <row r="73" spans="1:7" s="441" customFormat="1" ht="24" customHeight="1" x14ac:dyDescent="0.2">
      <c r="A73" s="456" t="s">
        <v>777</v>
      </c>
      <c r="B73" s="454">
        <v>23000</v>
      </c>
      <c r="C73" s="454">
        <v>2000</v>
      </c>
      <c r="D73" s="454">
        <v>0</v>
      </c>
      <c r="E73" s="454">
        <v>0</v>
      </c>
      <c r="F73" s="444">
        <f t="shared" si="8"/>
        <v>25000</v>
      </c>
    </row>
    <row r="74" spans="1:7" s="440" customFormat="1" ht="15" customHeight="1" x14ac:dyDescent="0.2">
      <c r="A74" s="446" t="s">
        <v>125</v>
      </c>
      <c r="B74" s="447">
        <f>SUM(B51:B73)</f>
        <v>315478.33</v>
      </c>
      <c r="C74" s="447">
        <f t="shared" ref="C74:F74" si="11">SUM(C51:C73)</f>
        <v>291447</v>
      </c>
      <c r="D74" s="447">
        <f t="shared" si="11"/>
        <v>245000</v>
      </c>
      <c r="E74" s="447">
        <f t="shared" si="11"/>
        <v>27610</v>
      </c>
      <c r="F74" s="448">
        <f t="shared" si="11"/>
        <v>879535.33000000007</v>
      </c>
    </row>
    <row r="75" spans="1:7" s="441" customFormat="1" ht="18" customHeight="1" x14ac:dyDescent="0.2">
      <c r="A75" s="695" t="s">
        <v>126</v>
      </c>
      <c r="B75" s="696"/>
      <c r="C75" s="696"/>
      <c r="D75" s="696"/>
      <c r="E75" s="696"/>
      <c r="F75" s="697"/>
    </row>
    <row r="76" spans="1:7" s="441" customFormat="1" ht="24" customHeight="1" x14ac:dyDescent="0.2">
      <c r="A76" s="455" t="s">
        <v>781</v>
      </c>
      <c r="B76" s="454">
        <v>21700</v>
      </c>
      <c r="C76" s="454">
        <v>0</v>
      </c>
      <c r="D76" s="454">
        <v>0</v>
      </c>
      <c r="E76" s="454">
        <v>0</v>
      </c>
      <c r="F76" s="444">
        <f t="shared" ref="F76:F83" si="12">B76+C76+D76+E76</f>
        <v>21700</v>
      </c>
    </row>
    <row r="77" spans="1:7" s="441" customFormat="1" ht="24" customHeight="1" x14ac:dyDescent="0.2">
      <c r="A77" s="455" t="s">
        <v>782</v>
      </c>
      <c r="B77" s="457">
        <v>22241.64</v>
      </c>
      <c r="C77" s="457">
        <v>0</v>
      </c>
      <c r="D77" s="457">
        <v>0</v>
      </c>
      <c r="E77" s="457">
        <v>0</v>
      </c>
      <c r="F77" s="444">
        <f t="shared" si="12"/>
        <v>22241.64</v>
      </c>
    </row>
    <row r="78" spans="1:7" s="441" customFormat="1" ht="24" customHeight="1" x14ac:dyDescent="0.2">
      <c r="A78" s="455" t="s">
        <v>783</v>
      </c>
      <c r="B78" s="454">
        <v>20898.27</v>
      </c>
      <c r="C78" s="454">
        <v>0</v>
      </c>
      <c r="D78" s="454">
        <v>0</v>
      </c>
      <c r="E78" s="454">
        <v>0</v>
      </c>
      <c r="F78" s="444">
        <f t="shared" si="12"/>
        <v>20898.27</v>
      </c>
    </row>
    <row r="79" spans="1:7" s="441" customFormat="1" ht="24" customHeight="1" x14ac:dyDescent="0.2">
      <c r="A79" s="455" t="s">
        <v>784</v>
      </c>
      <c r="B79" s="454">
        <v>28727.64</v>
      </c>
      <c r="C79" s="454">
        <v>0</v>
      </c>
      <c r="D79" s="454">
        <v>0</v>
      </c>
      <c r="E79" s="454">
        <v>0</v>
      </c>
      <c r="F79" s="444">
        <f t="shared" si="12"/>
        <v>28727.64</v>
      </c>
    </row>
    <row r="80" spans="1:7" s="441" customFormat="1" ht="24" customHeight="1" x14ac:dyDescent="0.2">
      <c r="A80" s="455" t="s">
        <v>785</v>
      </c>
      <c r="B80" s="454">
        <v>11437.7</v>
      </c>
      <c r="C80" s="454">
        <v>0</v>
      </c>
      <c r="D80" s="454">
        <v>0</v>
      </c>
      <c r="E80" s="454">
        <v>0</v>
      </c>
      <c r="F80" s="444">
        <f t="shared" si="12"/>
        <v>11437.7</v>
      </c>
    </row>
    <row r="81" spans="1:6" s="441" customFormat="1" ht="24" customHeight="1" x14ac:dyDescent="0.2">
      <c r="A81" s="455" t="s">
        <v>786</v>
      </c>
      <c r="B81" s="454">
        <v>11567.78</v>
      </c>
      <c r="C81" s="454">
        <v>0</v>
      </c>
      <c r="D81" s="454">
        <v>0</v>
      </c>
      <c r="E81" s="454">
        <v>0</v>
      </c>
      <c r="F81" s="444">
        <f t="shared" si="12"/>
        <v>11567.78</v>
      </c>
    </row>
    <row r="82" spans="1:6" s="441" customFormat="1" ht="15" customHeight="1" x14ac:dyDescent="0.2">
      <c r="A82" s="455" t="s">
        <v>780</v>
      </c>
      <c r="B82" s="454">
        <f>2000-900</f>
        <v>1100</v>
      </c>
      <c r="C82" s="454">
        <f>22000+900</f>
        <v>22900</v>
      </c>
      <c r="D82" s="454">
        <v>0</v>
      </c>
      <c r="E82" s="454">
        <v>0</v>
      </c>
      <c r="F82" s="444">
        <f t="shared" si="12"/>
        <v>24000</v>
      </c>
    </row>
    <row r="83" spans="1:6" s="441" customFormat="1" ht="24" customHeight="1" x14ac:dyDescent="0.2">
      <c r="A83" s="455" t="s">
        <v>150</v>
      </c>
      <c r="B83" s="454">
        <v>234</v>
      </c>
      <c r="C83" s="454">
        <f>119416+15000-234-41000</f>
        <v>93182</v>
      </c>
      <c r="D83" s="454">
        <v>50000</v>
      </c>
      <c r="E83" s="454">
        <v>0</v>
      </c>
      <c r="F83" s="444">
        <f t="shared" si="12"/>
        <v>143416</v>
      </c>
    </row>
    <row r="84" spans="1:6" s="441" customFormat="1" ht="24" customHeight="1" x14ac:dyDescent="0.2">
      <c r="A84" s="455" t="s">
        <v>779</v>
      </c>
      <c r="B84" s="457">
        <v>10000</v>
      </c>
      <c r="C84" s="457">
        <v>85000</v>
      </c>
      <c r="D84" s="457">
        <v>10000</v>
      </c>
      <c r="E84" s="457">
        <v>0</v>
      </c>
      <c r="F84" s="444">
        <f t="shared" ref="F84" si="13">B84+C84+D84+E84</f>
        <v>105000</v>
      </c>
    </row>
    <row r="85" spans="1:6" s="440" customFormat="1" ht="15" customHeight="1" thickBot="1" x14ac:dyDescent="0.25">
      <c r="A85" s="446" t="s">
        <v>127</v>
      </c>
      <c r="B85" s="447">
        <f>SUM(B76:B84)</f>
        <v>127907.03</v>
      </c>
      <c r="C85" s="447">
        <f t="shared" ref="C85:F85" si="14">SUM(C76:C84)</f>
        <v>201082</v>
      </c>
      <c r="D85" s="447">
        <f t="shared" si="14"/>
        <v>60000</v>
      </c>
      <c r="E85" s="447">
        <f t="shared" si="14"/>
        <v>0</v>
      </c>
      <c r="F85" s="448">
        <f t="shared" si="14"/>
        <v>388989.03</v>
      </c>
    </row>
    <row r="86" spans="1:6" s="440" customFormat="1" ht="25.5" customHeight="1" thickBot="1" x14ac:dyDescent="0.25">
      <c r="A86" s="449" t="s">
        <v>787</v>
      </c>
      <c r="B86" s="450">
        <f>B85+B74+B49+B41+B36</f>
        <v>523421.04999999993</v>
      </c>
      <c r="C86" s="450">
        <f>C85+C74+C49+C41+C36</f>
        <v>1002810</v>
      </c>
      <c r="D86" s="450">
        <f>D85+D74+D49+D41+D36</f>
        <v>943971</v>
      </c>
      <c r="E86" s="450">
        <f>E85+E74+E49+E41+E36</f>
        <v>134869</v>
      </c>
      <c r="F86" s="451">
        <f>F85+F74+F49+F41+F36</f>
        <v>2605071.0500000003</v>
      </c>
    </row>
    <row r="87" spans="1:6" s="440" customFormat="1" ht="13.5" thickBot="1" x14ac:dyDescent="0.25">
      <c r="A87" s="452"/>
      <c r="B87" s="582"/>
      <c r="C87" s="582"/>
      <c r="D87" s="582"/>
      <c r="E87" s="582"/>
      <c r="F87" s="459"/>
    </row>
    <row r="88" spans="1:6" s="440" customFormat="1" ht="21" customHeight="1" thickBot="1" x14ac:dyDescent="0.25">
      <c r="A88" s="449" t="s">
        <v>133</v>
      </c>
      <c r="B88" s="450">
        <f>SUM(B20,B26,B86)</f>
        <v>559737.04999999993</v>
      </c>
      <c r="C88" s="450">
        <f>SUM(C20,C26,C86)</f>
        <v>1252708</v>
      </c>
      <c r="D88" s="450">
        <f>SUM(D20,D26,D86)</f>
        <v>1052686</v>
      </c>
      <c r="E88" s="450">
        <f>SUM(E20,E26,E86)</f>
        <v>134869</v>
      </c>
      <c r="F88" s="451">
        <f>SUM(F20,F26,F86)</f>
        <v>3000000.0500000003</v>
      </c>
    </row>
  </sheetData>
  <mergeCells count="16">
    <mergeCell ref="A42:F42"/>
    <mergeCell ref="A50:F50"/>
    <mergeCell ref="A75:F75"/>
    <mergeCell ref="F4:F5"/>
    <mergeCell ref="A17:F17"/>
    <mergeCell ref="A22:F22"/>
    <mergeCell ref="A23:F23"/>
    <mergeCell ref="A28:F28"/>
    <mergeCell ref="A29:F29"/>
    <mergeCell ref="A37:F37"/>
    <mergeCell ref="B4:E4"/>
    <mergeCell ref="A2:F2"/>
    <mergeCell ref="A4:A5"/>
    <mergeCell ref="A6:F6"/>
    <mergeCell ref="A7:F7"/>
    <mergeCell ref="A11:F11"/>
  </mergeCells>
  <conditionalFormatting sqref="F76 F46">
    <cfRule type="cellIs" dxfId="191" priority="237" operator="lessThan">
      <formula>#REF!</formula>
    </cfRule>
    <cfRule type="cellIs" dxfId="190" priority="238" operator="greaterThan">
      <formula>#REF!</formula>
    </cfRule>
  </conditionalFormatting>
  <conditionalFormatting sqref="C8 C34:D35 E34 E39 C62:E68 C10 C24:E24 C38:D40 C46:E48 C76:D79 C82:E84">
    <cfRule type="cellIs" dxfId="189" priority="235" operator="lessThan">
      <formula>#REF!</formula>
    </cfRule>
    <cfRule type="cellIs" dxfId="188" priority="236" operator="greaterThan">
      <formula>#REF!</formula>
    </cfRule>
  </conditionalFormatting>
  <conditionalFormatting sqref="D8 D10 B30:F33 F33:F35 B36:F36 F38:F40 B72:E73 B57:F58 B70:E70 B51:E60 B61:F61 B64:F68">
    <cfRule type="cellIs" dxfId="187" priority="233" operator="lessThan">
      <formula>#REF!</formula>
    </cfRule>
    <cfRule type="cellIs" dxfId="186" priority="234" operator="greaterThan">
      <formula>#REF!</formula>
    </cfRule>
  </conditionalFormatting>
  <conditionalFormatting sqref="E8 E10">
    <cfRule type="cellIs" dxfId="185" priority="231" operator="lessThan">
      <formula>#REF!</formula>
    </cfRule>
    <cfRule type="cellIs" dxfId="184" priority="232" operator="greaterThan">
      <formula>#REF!</formula>
    </cfRule>
  </conditionalFormatting>
  <conditionalFormatting sqref="F8 F10">
    <cfRule type="cellIs" dxfId="183" priority="229" operator="lessThan">
      <formula>#REF!</formula>
    </cfRule>
    <cfRule type="cellIs" dxfId="182" priority="230" operator="greaterThan">
      <formula>#REF!</formula>
    </cfRule>
  </conditionalFormatting>
  <conditionalFormatting sqref="B46 B8 B10 B74:F74">
    <cfRule type="cellIs" dxfId="181" priority="227" operator="lessThan">
      <formula>#REF!</formula>
    </cfRule>
    <cfRule type="cellIs" dxfId="180" priority="228" operator="greaterThan">
      <formula>#REF!</formula>
    </cfRule>
  </conditionalFormatting>
  <conditionalFormatting sqref="F25">
    <cfRule type="cellIs" dxfId="179" priority="217" operator="lessThan">
      <formula>#REF!</formula>
    </cfRule>
    <cfRule type="cellIs" dxfId="178" priority="218" operator="greaterThan">
      <formula>#REF!</formula>
    </cfRule>
  </conditionalFormatting>
  <conditionalFormatting sqref="F24">
    <cfRule type="cellIs" dxfId="177" priority="215" operator="lessThan">
      <formula>#REF!</formula>
    </cfRule>
    <cfRule type="cellIs" dxfId="176" priority="216" operator="greaterThan">
      <formula>#REF!</formula>
    </cfRule>
  </conditionalFormatting>
  <conditionalFormatting sqref="B35">
    <cfRule type="cellIs" dxfId="175" priority="213" operator="lessThan">
      <formula>#REF!</formula>
    </cfRule>
    <cfRule type="cellIs" dxfId="174" priority="214" operator="greaterThan">
      <formula>#REF!</formula>
    </cfRule>
  </conditionalFormatting>
  <conditionalFormatting sqref="B47:B48">
    <cfRule type="cellIs" dxfId="173" priority="181" operator="lessThan">
      <formula>#REF!</formula>
    </cfRule>
    <cfRule type="cellIs" dxfId="172" priority="182" operator="greaterThan">
      <formula>#REF!</formula>
    </cfRule>
  </conditionalFormatting>
  <conditionalFormatting sqref="E40">
    <cfRule type="cellIs" dxfId="171" priority="183" operator="lessThan">
      <formula>#REF!</formula>
    </cfRule>
    <cfRule type="cellIs" dxfId="170" priority="184" operator="greaterThan">
      <formula>#REF!</formula>
    </cfRule>
  </conditionalFormatting>
  <conditionalFormatting sqref="F47">
    <cfRule type="cellIs" dxfId="169" priority="179" operator="lessThan">
      <formula>#REF!</formula>
    </cfRule>
    <cfRule type="cellIs" dxfId="168" priority="180" operator="greaterThan">
      <formula>#REF!</formula>
    </cfRule>
  </conditionalFormatting>
  <conditionalFormatting sqref="B24:B25">
    <cfRule type="cellIs" dxfId="167" priority="225" operator="lessThan">
      <formula>#REF!</formula>
    </cfRule>
    <cfRule type="cellIs" dxfId="166" priority="226" operator="greaterThan">
      <formula>#REF!</formula>
    </cfRule>
  </conditionalFormatting>
  <conditionalFormatting sqref="C25">
    <cfRule type="cellIs" dxfId="165" priority="223" operator="lessThan">
      <formula>#REF!</formula>
    </cfRule>
    <cfRule type="cellIs" dxfId="164" priority="224" operator="greaterThan">
      <formula>#REF!</formula>
    </cfRule>
  </conditionalFormatting>
  <conditionalFormatting sqref="D25">
    <cfRule type="cellIs" dxfId="163" priority="221" operator="lessThan">
      <formula>#REF!</formula>
    </cfRule>
    <cfRule type="cellIs" dxfId="162" priority="222" operator="greaterThan">
      <formula>#REF!</formula>
    </cfRule>
  </conditionalFormatting>
  <conditionalFormatting sqref="E25">
    <cfRule type="cellIs" dxfId="161" priority="219" operator="lessThan">
      <formula>#REF!</formula>
    </cfRule>
    <cfRule type="cellIs" dxfId="160" priority="220" operator="greaterThan">
      <formula>#REF!</formula>
    </cfRule>
  </conditionalFormatting>
  <conditionalFormatting sqref="B84">
    <cfRule type="cellIs" dxfId="159" priority="163" operator="lessThan">
      <formula>#REF!</formula>
    </cfRule>
    <cfRule type="cellIs" dxfId="158" priority="164" operator="greaterThan">
      <formula>#REF!</formula>
    </cfRule>
  </conditionalFormatting>
  <conditionalFormatting sqref="E35">
    <cfRule type="cellIs" dxfId="157" priority="211" operator="lessThan">
      <formula>#REF!</formula>
    </cfRule>
    <cfRule type="cellIs" dxfId="156" priority="212" operator="greaterThan">
      <formula>#REF!</formula>
    </cfRule>
  </conditionalFormatting>
  <conditionalFormatting sqref="B34">
    <cfRule type="cellIs" dxfId="155" priority="209" operator="lessThan">
      <formula>#REF!</formula>
    </cfRule>
    <cfRule type="cellIs" dxfId="154" priority="210" operator="greaterThan">
      <formula>#REF!</formula>
    </cfRule>
  </conditionalFormatting>
  <conditionalFormatting sqref="B38">
    <cfRule type="cellIs" dxfId="153" priority="201" operator="lessThan">
      <formula>#REF!</formula>
    </cfRule>
    <cfRule type="cellIs" dxfId="152" priority="202" operator="greaterThan">
      <formula>#REF!</formula>
    </cfRule>
  </conditionalFormatting>
  <conditionalFormatting sqref="E38">
    <cfRule type="cellIs" dxfId="151" priority="199" operator="lessThan">
      <formula>#REF!</formula>
    </cfRule>
    <cfRule type="cellIs" dxfId="150" priority="200" operator="greaterThan">
      <formula>#REF!</formula>
    </cfRule>
  </conditionalFormatting>
  <conditionalFormatting sqref="B39">
    <cfRule type="cellIs" dxfId="149" priority="197" operator="lessThan">
      <formula>#REF!</formula>
    </cfRule>
    <cfRule type="cellIs" dxfId="148" priority="198" operator="greaterThan">
      <formula>#REF!</formula>
    </cfRule>
  </conditionalFormatting>
  <conditionalFormatting sqref="B40:B41 C41:F41">
    <cfRule type="cellIs" dxfId="147" priority="193" operator="lessThan">
      <formula>#REF!</formula>
    </cfRule>
    <cfRule type="cellIs" dxfId="146" priority="194" operator="greaterThan">
      <formula>#REF!</formula>
    </cfRule>
  </conditionalFormatting>
  <conditionalFormatting sqref="F9">
    <cfRule type="cellIs" dxfId="145" priority="133" operator="lessThan">
      <formula>#REF!</formula>
    </cfRule>
    <cfRule type="cellIs" dxfId="144" priority="134" operator="greaterThan">
      <formula>#REF!</formula>
    </cfRule>
  </conditionalFormatting>
  <conditionalFormatting sqref="F48">
    <cfRule type="cellIs" dxfId="143" priority="141" operator="lessThan">
      <formula>#REF!</formula>
    </cfRule>
    <cfRule type="cellIs" dxfId="142" priority="142" operator="greaterThan">
      <formula>#REF!</formula>
    </cfRule>
  </conditionalFormatting>
  <conditionalFormatting sqref="C9">
    <cfRule type="cellIs" dxfId="141" priority="139" operator="lessThan">
      <formula>#REF!</formula>
    </cfRule>
    <cfRule type="cellIs" dxfId="140" priority="140" operator="greaterThan">
      <formula>#REF!</formula>
    </cfRule>
  </conditionalFormatting>
  <conditionalFormatting sqref="B62:B68">
    <cfRule type="cellIs" dxfId="139" priority="175" operator="lessThan">
      <formula>#REF!</formula>
    </cfRule>
    <cfRule type="cellIs" dxfId="138" priority="176" operator="greaterThan">
      <formula>#REF!</formula>
    </cfRule>
  </conditionalFormatting>
  <conditionalFormatting sqref="F62:F68">
    <cfRule type="cellIs" dxfId="137" priority="173" operator="lessThan">
      <formula>#REF!</formula>
    </cfRule>
    <cfRule type="cellIs" dxfId="136" priority="174" operator="greaterThan">
      <formula>#REF!</formula>
    </cfRule>
  </conditionalFormatting>
  <conditionalFormatting sqref="F84">
    <cfRule type="cellIs" dxfId="135" priority="161" operator="lessThan">
      <formula>#REF!</formula>
    </cfRule>
    <cfRule type="cellIs" dxfId="134" priority="162" operator="greaterThan">
      <formula>#REF!</formula>
    </cfRule>
  </conditionalFormatting>
  <conditionalFormatting sqref="B83">
    <cfRule type="cellIs" dxfId="133" priority="159" operator="lessThan">
      <formula>#REF!</formula>
    </cfRule>
    <cfRule type="cellIs" dxfId="132" priority="160" operator="greaterThan">
      <formula>#REF!</formula>
    </cfRule>
  </conditionalFormatting>
  <conditionalFormatting sqref="E76">
    <cfRule type="cellIs" dxfId="131" priority="149" operator="lessThan">
      <formula>#REF!</formula>
    </cfRule>
    <cfRule type="cellIs" dxfId="130" priority="150" operator="greaterThan">
      <formula>#REF!</formula>
    </cfRule>
  </conditionalFormatting>
  <conditionalFormatting sqref="F83">
    <cfRule type="cellIs" dxfId="129" priority="157" operator="lessThan">
      <formula>#REF!</formula>
    </cfRule>
    <cfRule type="cellIs" dxfId="128" priority="158" operator="greaterThan">
      <formula>#REF!</formula>
    </cfRule>
  </conditionalFormatting>
  <conditionalFormatting sqref="B82:B83">
    <cfRule type="cellIs" dxfId="127" priority="155" operator="lessThan">
      <formula>#REF!</formula>
    </cfRule>
    <cfRule type="cellIs" dxfId="126" priority="156" operator="greaterThan">
      <formula>#REF!</formula>
    </cfRule>
  </conditionalFormatting>
  <conditionalFormatting sqref="F82:F83">
    <cfRule type="cellIs" dxfId="125" priority="153" operator="lessThan">
      <formula>#REF!</formula>
    </cfRule>
    <cfRule type="cellIs" dxfId="124" priority="154" operator="greaterThan">
      <formula>#REF!</formula>
    </cfRule>
  </conditionalFormatting>
  <conditionalFormatting sqref="B76">
    <cfRule type="cellIs" dxfId="123" priority="151" operator="lessThan">
      <formula>#REF!</formula>
    </cfRule>
    <cfRule type="cellIs" dxfId="122" priority="152" operator="greaterThan">
      <formula>#REF!</formula>
    </cfRule>
  </conditionalFormatting>
  <conditionalFormatting sqref="F77:F79">
    <cfRule type="cellIs" dxfId="121" priority="147" operator="lessThan">
      <formula>#REF!</formula>
    </cfRule>
    <cfRule type="cellIs" dxfId="120" priority="148" operator="greaterThan">
      <formula>#REF!</formula>
    </cfRule>
  </conditionalFormatting>
  <conditionalFormatting sqref="B77:B79">
    <cfRule type="cellIs" dxfId="119" priority="145" operator="lessThan">
      <formula>#REF!</formula>
    </cfRule>
    <cfRule type="cellIs" dxfId="118" priority="146" operator="greaterThan">
      <formula>#REF!</formula>
    </cfRule>
  </conditionalFormatting>
  <conditionalFormatting sqref="E77:E79">
    <cfRule type="cellIs" dxfId="117" priority="143" operator="lessThan">
      <formula>#REF!</formula>
    </cfRule>
    <cfRule type="cellIs" dxfId="116" priority="144" operator="greaterThan">
      <formula>#REF!</formula>
    </cfRule>
  </conditionalFormatting>
  <conditionalFormatting sqref="F19">
    <cfRule type="cellIs" dxfId="115" priority="83" operator="lessThan">
      <formula>#REF!</formula>
    </cfRule>
    <cfRule type="cellIs" dxfId="114" priority="84" operator="greaterThan">
      <formula>#REF!</formula>
    </cfRule>
  </conditionalFormatting>
  <conditionalFormatting sqref="B19">
    <cfRule type="cellIs" dxfId="113" priority="81" operator="lessThan">
      <formula>#REF!</formula>
    </cfRule>
    <cfRule type="cellIs" dxfId="112" priority="82" operator="greaterThan">
      <formula>#REF!</formula>
    </cfRule>
  </conditionalFormatting>
  <conditionalFormatting sqref="D9">
    <cfRule type="cellIs" dxfId="111" priority="137" operator="lessThan">
      <formula>#REF!</formula>
    </cfRule>
    <cfRule type="cellIs" dxfId="110" priority="138" operator="greaterThan">
      <formula>#REF!</formula>
    </cfRule>
  </conditionalFormatting>
  <conditionalFormatting sqref="B45">
    <cfRule type="cellIs" dxfId="109" priority="75" operator="lessThan">
      <formula>#REF!</formula>
    </cfRule>
    <cfRule type="cellIs" dxfId="108" priority="76" operator="greaterThan">
      <formula>#REF!</formula>
    </cfRule>
  </conditionalFormatting>
  <conditionalFormatting sqref="B43:B44">
    <cfRule type="cellIs" dxfId="107" priority="73" operator="lessThan">
      <formula>#REF!</formula>
    </cfRule>
    <cfRule type="cellIs" dxfId="106" priority="74" operator="greaterThan">
      <formula>#REF!</formula>
    </cfRule>
  </conditionalFormatting>
  <conditionalFormatting sqref="F43">
    <cfRule type="cellIs" dxfId="105" priority="71" operator="lessThan">
      <formula>#REF!</formula>
    </cfRule>
    <cfRule type="cellIs" dxfId="104" priority="72" operator="greaterThan">
      <formula>#REF!</formula>
    </cfRule>
  </conditionalFormatting>
  <conditionalFormatting sqref="F44">
    <cfRule type="cellIs" dxfId="103" priority="69" operator="lessThan">
      <formula>#REF!</formula>
    </cfRule>
    <cfRule type="cellIs" dxfId="102" priority="70" operator="greaterThan">
      <formula>#REF!</formula>
    </cfRule>
  </conditionalFormatting>
  <conditionalFormatting sqref="E9">
    <cfRule type="cellIs" dxfId="101" priority="135" operator="lessThan">
      <formula>#REF!</formula>
    </cfRule>
    <cfRule type="cellIs" dxfId="100" priority="136" operator="greaterThan">
      <formula>#REF!</formula>
    </cfRule>
  </conditionalFormatting>
  <conditionalFormatting sqref="B9">
    <cfRule type="cellIs" dxfId="99" priority="131" operator="lessThan">
      <formula>#REF!</formula>
    </cfRule>
    <cfRule type="cellIs" dxfId="98" priority="132" operator="greaterThan">
      <formula>#REF!</formula>
    </cfRule>
  </conditionalFormatting>
  <conditionalFormatting sqref="C12:C13 C15">
    <cfRule type="cellIs" dxfId="97" priority="129" operator="lessThan">
      <formula>#REF!</formula>
    </cfRule>
    <cfRule type="cellIs" dxfId="96" priority="130" operator="greaterThan">
      <formula>#REF!</formula>
    </cfRule>
  </conditionalFormatting>
  <conditionalFormatting sqref="D12:D13 D15">
    <cfRule type="cellIs" dxfId="95" priority="127" operator="lessThan">
      <formula>#REF!</formula>
    </cfRule>
    <cfRule type="cellIs" dxfId="94" priority="128" operator="greaterThan">
      <formula>#REF!</formula>
    </cfRule>
  </conditionalFormatting>
  <conditionalFormatting sqref="E12:E13 E15">
    <cfRule type="cellIs" dxfId="93" priority="125" operator="lessThan">
      <formula>#REF!</formula>
    </cfRule>
    <cfRule type="cellIs" dxfId="92" priority="126" operator="greaterThan">
      <formula>#REF!</formula>
    </cfRule>
  </conditionalFormatting>
  <conditionalFormatting sqref="F12:F13 F15">
    <cfRule type="cellIs" dxfId="91" priority="123" operator="lessThan">
      <formula>#REF!</formula>
    </cfRule>
    <cfRule type="cellIs" dxfId="90" priority="124" operator="greaterThan">
      <formula>#REF!</formula>
    </cfRule>
  </conditionalFormatting>
  <conditionalFormatting sqref="B12:B13 B15">
    <cfRule type="cellIs" dxfId="89" priority="121" operator="lessThan">
      <formula>#REF!</formula>
    </cfRule>
    <cfRule type="cellIs" dxfId="88" priority="122" operator="greaterThan">
      <formula>#REF!</formula>
    </cfRule>
  </conditionalFormatting>
  <conditionalFormatting sqref="C13:C14">
    <cfRule type="cellIs" dxfId="87" priority="119" operator="lessThan">
      <formula>#REF!</formula>
    </cfRule>
    <cfRule type="cellIs" dxfId="86" priority="120" operator="greaterThan">
      <formula>#REF!</formula>
    </cfRule>
  </conditionalFormatting>
  <conditionalFormatting sqref="D13:D14">
    <cfRule type="cellIs" dxfId="85" priority="117" operator="lessThan">
      <formula>#REF!</formula>
    </cfRule>
    <cfRule type="cellIs" dxfId="84" priority="118" operator="greaterThan">
      <formula>#REF!</formula>
    </cfRule>
  </conditionalFormatting>
  <conditionalFormatting sqref="E13:E14">
    <cfRule type="cellIs" dxfId="83" priority="115" operator="lessThan">
      <formula>#REF!</formula>
    </cfRule>
    <cfRule type="cellIs" dxfId="82" priority="116" operator="greaterThan">
      <formula>#REF!</formula>
    </cfRule>
  </conditionalFormatting>
  <conditionalFormatting sqref="F13:F14">
    <cfRule type="cellIs" dxfId="81" priority="113" operator="lessThan">
      <formula>#REF!</formula>
    </cfRule>
    <cfRule type="cellIs" dxfId="80" priority="114" operator="greaterThan">
      <formula>#REF!</formula>
    </cfRule>
  </conditionalFormatting>
  <conditionalFormatting sqref="B13:B14">
    <cfRule type="cellIs" dxfId="79" priority="111" operator="lessThan">
      <formula>#REF!</formula>
    </cfRule>
    <cfRule type="cellIs" dxfId="78" priority="112" operator="greaterThan">
      <formula>#REF!</formula>
    </cfRule>
  </conditionalFormatting>
  <conditionalFormatting sqref="C16">
    <cfRule type="cellIs" dxfId="77" priority="109" operator="lessThan">
      <formula>#REF!</formula>
    </cfRule>
    <cfRule type="cellIs" dxfId="76" priority="110" operator="greaterThan">
      <formula>#REF!</formula>
    </cfRule>
  </conditionalFormatting>
  <conditionalFormatting sqref="D16">
    <cfRule type="cellIs" dxfId="75" priority="107" operator="lessThan">
      <formula>#REF!</formula>
    </cfRule>
    <cfRule type="cellIs" dxfId="74" priority="108" operator="greaterThan">
      <formula>#REF!</formula>
    </cfRule>
  </conditionalFormatting>
  <conditionalFormatting sqref="E16">
    <cfRule type="cellIs" dxfId="73" priority="105" operator="lessThan">
      <formula>#REF!</formula>
    </cfRule>
    <cfRule type="cellIs" dxfId="72" priority="106" operator="greaterThan">
      <formula>#REF!</formula>
    </cfRule>
  </conditionalFormatting>
  <conditionalFormatting sqref="F16">
    <cfRule type="cellIs" dxfId="71" priority="103" operator="lessThan">
      <formula>#REF!</formula>
    </cfRule>
    <cfRule type="cellIs" dxfId="70" priority="104" operator="greaterThan">
      <formula>#REF!</formula>
    </cfRule>
  </conditionalFormatting>
  <conditionalFormatting sqref="B16">
    <cfRule type="cellIs" dxfId="69" priority="101" operator="lessThan">
      <formula>#REF!</formula>
    </cfRule>
    <cfRule type="cellIs" dxfId="68" priority="102" operator="greaterThan">
      <formula>#REF!</formula>
    </cfRule>
  </conditionalFormatting>
  <conditionalFormatting sqref="C18">
    <cfRule type="cellIs" dxfId="67" priority="99" operator="lessThan">
      <formula>#REF!</formula>
    </cfRule>
    <cfRule type="cellIs" dxfId="66" priority="100" operator="greaterThan">
      <formula>#REF!</formula>
    </cfRule>
  </conditionalFormatting>
  <conditionalFormatting sqref="D18">
    <cfRule type="cellIs" dxfId="65" priority="97" operator="lessThan">
      <formula>#REF!</formula>
    </cfRule>
    <cfRule type="cellIs" dxfId="64" priority="98" operator="greaterThan">
      <formula>#REF!</formula>
    </cfRule>
  </conditionalFormatting>
  <conditionalFormatting sqref="E18">
    <cfRule type="cellIs" dxfId="63" priority="95" operator="lessThan">
      <formula>#REF!</formula>
    </cfRule>
    <cfRule type="cellIs" dxfId="62" priority="96" operator="greaterThan">
      <formula>#REF!</formula>
    </cfRule>
  </conditionalFormatting>
  <conditionalFormatting sqref="F18">
    <cfRule type="cellIs" dxfId="61" priority="93" operator="lessThan">
      <formula>#REF!</formula>
    </cfRule>
    <cfRule type="cellIs" dxfId="60" priority="94" operator="greaterThan">
      <formula>#REF!</formula>
    </cfRule>
  </conditionalFormatting>
  <conditionalFormatting sqref="B18">
    <cfRule type="cellIs" dxfId="59" priority="91" operator="lessThan">
      <formula>#REF!</formula>
    </cfRule>
    <cfRule type="cellIs" dxfId="58" priority="92" operator="greaterThan">
      <formula>#REF!</formula>
    </cfRule>
  </conditionalFormatting>
  <conditionalFormatting sqref="C19">
    <cfRule type="cellIs" dxfId="57" priority="89" operator="lessThan">
      <formula>#REF!</formula>
    </cfRule>
    <cfRule type="cellIs" dxfId="56" priority="90" operator="greaterThan">
      <formula>#REF!</formula>
    </cfRule>
  </conditionalFormatting>
  <conditionalFormatting sqref="D19">
    <cfRule type="cellIs" dxfId="55" priority="87" operator="lessThan">
      <formula>#REF!</formula>
    </cfRule>
    <cfRule type="cellIs" dxfId="54" priority="88" operator="greaterThan">
      <formula>#REF!</formula>
    </cfRule>
  </conditionalFormatting>
  <conditionalFormatting sqref="E19">
    <cfRule type="cellIs" dxfId="53" priority="85" operator="lessThan">
      <formula>#REF!</formula>
    </cfRule>
    <cfRule type="cellIs" dxfId="52" priority="86" operator="greaterThan">
      <formula>#REF!</formula>
    </cfRule>
  </conditionalFormatting>
  <conditionalFormatting sqref="F45">
    <cfRule type="cellIs" dxfId="51" priority="79" operator="lessThan">
      <formula>#REF!</formula>
    </cfRule>
    <cfRule type="cellIs" dxfId="50" priority="80" operator="greaterThan">
      <formula>#REF!</formula>
    </cfRule>
  </conditionalFormatting>
  <conditionalFormatting sqref="C43:E45">
    <cfRule type="cellIs" dxfId="49" priority="77" operator="lessThan">
      <formula>#REF!</formula>
    </cfRule>
    <cfRule type="cellIs" dxfId="48" priority="78" operator="greaterThan">
      <formula>#REF!</formula>
    </cfRule>
  </conditionalFormatting>
  <conditionalFormatting sqref="F51:F58">
    <cfRule type="cellIs" dxfId="47" priority="63" operator="lessThan">
      <formula>#REF!</formula>
    </cfRule>
    <cfRule type="cellIs" dxfId="46" priority="64" operator="greaterThan">
      <formula>#REF!</formula>
    </cfRule>
  </conditionalFormatting>
  <conditionalFormatting sqref="F59:F60">
    <cfRule type="cellIs" dxfId="45" priority="61" operator="lessThan">
      <formula>#REF!</formula>
    </cfRule>
    <cfRule type="cellIs" dxfId="44" priority="62" operator="greaterThan">
      <formula>#REF!</formula>
    </cfRule>
  </conditionalFormatting>
  <conditionalFormatting sqref="C69:E69">
    <cfRule type="cellIs" dxfId="43" priority="59" operator="lessThan">
      <formula>#REF!</formula>
    </cfRule>
    <cfRule type="cellIs" dxfId="42" priority="60" operator="greaterThan">
      <formula>#REF!</formula>
    </cfRule>
  </conditionalFormatting>
  <conditionalFormatting sqref="B69">
    <cfRule type="cellIs" dxfId="41" priority="57" operator="lessThan">
      <formula>#REF!</formula>
    </cfRule>
    <cfRule type="cellIs" dxfId="40" priority="58" operator="greaterThan">
      <formula>#REF!</formula>
    </cfRule>
  </conditionalFormatting>
  <conditionalFormatting sqref="F69">
    <cfRule type="cellIs" dxfId="39" priority="55" operator="lessThan">
      <formula>#REF!</formula>
    </cfRule>
    <cfRule type="cellIs" dxfId="38" priority="56" operator="greaterThan">
      <formula>#REF!</formula>
    </cfRule>
  </conditionalFormatting>
  <conditionalFormatting sqref="F52">
    <cfRule type="cellIs" dxfId="37" priority="47" operator="lessThan">
      <formula>#REF!</formula>
    </cfRule>
    <cfRule type="cellIs" dxfId="36" priority="48" operator="greaterThan">
      <formula>#REF!</formula>
    </cfRule>
  </conditionalFormatting>
  <conditionalFormatting sqref="C65:E68">
    <cfRule type="cellIs" dxfId="35" priority="45" operator="lessThan">
      <formula>#REF!</formula>
    </cfRule>
    <cfRule type="cellIs" dxfId="34" priority="46" operator="greaterThan">
      <formula>#REF!</formula>
    </cfRule>
  </conditionalFormatting>
  <conditionalFormatting sqref="B65:B68">
    <cfRule type="cellIs" dxfId="33" priority="43" operator="lessThan">
      <formula>#REF!</formula>
    </cfRule>
    <cfRule type="cellIs" dxfId="32" priority="44" operator="greaterThan">
      <formula>#REF!</formula>
    </cfRule>
  </conditionalFormatting>
  <conditionalFormatting sqref="F65:F68">
    <cfRule type="cellIs" dxfId="31" priority="41" operator="lessThan">
      <formula>#REF!</formula>
    </cfRule>
    <cfRule type="cellIs" dxfId="30" priority="42" operator="greaterThan">
      <formula>#REF!</formula>
    </cfRule>
  </conditionalFormatting>
  <conditionalFormatting sqref="F60 F54:F58 F66:F68">
    <cfRule type="cellIs" dxfId="29" priority="35" operator="lessThan">
      <formula>#REF!</formula>
    </cfRule>
    <cfRule type="cellIs" dxfId="28" priority="36" operator="greaterThan">
      <formula>#REF!</formula>
    </cfRule>
  </conditionalFormatting>
  <conditionalFormatting sqref="F53 F61">
    <cfRule type="cellIs" dxfId="27" priority="33" operator="lessThan">
      <formula>#REF!</formula>
    </cfRule>
    <cfRule type="cellIs" dxfId="26" priority="34" operator="greaterThan">
      <formula>#REF!</formula>
    </cfRule>
  </conditionalFormatting>
  <conditionalFormatting sqref="C63:E68">
    <cfRule type="cellIs" dxfId="25" priority="31" operator="lessThan">
      <formula>#REF!</formula>
    </cfRule>
    <cfRule type="cellIs" dxfId="24" priority="32" operator="greaterThan">
      <formula>#REF!</formula>
    </cfRule>
  </conditionalFormatting>
  <conditionalFormatting sqref="B63:B68">
    <cfRule type="cellIs" dxfId="23" priority="29" operator="lessThan">
      <formula>#REF!</formula>
    </cfRule>
    <cfRule type="cellIs" dxfId="22" priority="30" operator="greaterThan">
      <formula>#REF!</formula>
    </cfRule>
  </conditionalFormatting>
  <conditionalFormatting sqref="F63:F68">
    <cfRule type="cellIs" dxfId="21" priority="27" operator="lessThan">
      <formula>#REF!</formula>
    </cfRule>
    <cfRule type="cellIs" dxfId="20" priority="28" operator="greaterThan">
      <formula>#REF!</formula>
    </cfRule>
  </conditionalFormatting>
  <conditionalFormatting sqref="C71:E71">
    <cfRule type="cellIs" dxfId="19" priority="25" operator="lessThan">
      <formula>#REF!</formula>
    </cfRule>
    <cfRule type="cellIs" dxfId="18" priority="26" operator="greaterThan">
      <formula>#REF!</formula>
    </cfRule>
  </conditionalFormatting>
  <conditionalFormatting sqref="B71">
    <cfRule type="cellIs" dxfId="17" priority="23" operator="lessThan">
      <formula>#REF!</formula>
    </cfRule>
    <cfRule type="cellIs" dxfId="16" priority="24" operator="greaterThan">
      <formula>#REF!</formula>
    </cfRule>
  </conditionalFormatting>
  <conditionalFormatting sqref="F71">
    <cfRule type="cellIs" dxfId="15" priority="21" operator="lessThan">
      <formula>#REF!</formula>
    </cfRule>
    <cfRule type="cellIs" dxfId="14" priority="22" operator="greaterThan">
      <formula>#REF!</formula>
    </cfRule>
  </conditionalFormatting>
  <conditionalFormatting sqref="F72">
    <cfRule type="cellIs" dxfId="13" priority="15" operator="lessThan">
      <formula>#REF!</formula>
    </cfRule>
    <cfRule type="cellIs" dxfId="12" priority="16" operator="greaterThan">
      <formula>#REF!</formula>
    </cfRule>
  </conditionalFormatting>
  <conditionalFormatting sqref="F56:F58 F73">
    <cfRule type="cellIs" dxfId="11" priority="13" operator="lessThan">
      <formula>#REF!</formula>
    </cfRule>
    <cfRule type="cellIs" dxfId="10" priority="14" operator="greaterThan">
      <formula>#REF!</formula>
    </cfRule>
  </conditionalFormatting>
  <conditionalFormatting sqref="C80:D83">
    <cfRule type="cellIs" dxfId="9" priority="11" operator="lessThan">
      <formula>#REF!</formula>
    </cfRule>
    <cfRule type="cellIs" dxfId="8" priority="12" operator="greaterThan">
      <formula>#REF!</formula>
    </cfRule>
  </conditionalFormatting>
  <conditionalFormatting sqref="F80:F83">
    <cfRule type="cellIs" dxfId="7" priority="9" operator="lessThan">
      <formula>#REF!</formula>
    </cfRule>
    <cfRule type="cellIs" dxfId="6" priority="10" operator="greaterThan">
      <formula>#REF!</formula>
    </cfRule>
  </conditionalFormatting>
  <conditionalFormatting sqref="B80:B83">
    <cfRule type="cellIs" dxfId="5" priority="7" operator="lessThan">
      <formula>#REF!</formula>
    </cfRule>
    <cfRule type="cellIs" dxfId="4" priority="8" operator="greaterThan">
      <formula>#REF!</formula>
    </cfRule>
  </conditionalFormatting>
  <conditionalFormatting sqref="E80:E83">
    <cfRule type="cellIs" dxfId="3" priority="5" operator="lessThan">
      <formula>#REF!</formula>
    </cfRule>
    <cfRule type="cellIs" dxfId="2" priority="6" operator="greaterThan">
      <formula>#REF!</formula>
    </cfRule>
  </conditionalFormatting>
  <conditionalFormatting sqref="F70">
    <cfRule type="cellIs" dxfId="1" priority="1" operator="lessThan">
      <formula>#REF!</formula>
    </cfRule>
    <cfRule type="cellIs" dxfId="0" priority="2" operator="greaterThan">
      <formula>#REF!</formula>
    </cfRule>
  </conditionalFormatting>
  <printOptions horizontalCentered="1"/>
  <pageMargins left="0.39370078740157483" right="0.39370078740157483" top="0.59055118110236227" bottom="0.39370078740157483" header="0.31496062992125984" footer="0.11811023622047245"/>
  <pageSetup paperSize="9" scale="84" firstPageNumber="38" fitToHeight="0" orientation="portrait" useFirstPageNumber="1" r:id="rId1"/>
  <headerFooter>
    <oddHeader>&amp;L&amp;"Tahoma,Kurzíva"Střednědobý výhled rozpočtu kraje na léta 2023 - 2025&amp;R&amp;"Tahoma,Kurzíva"Přehled akcí financovaných z úvěru České spořitelny, a. s.</oddHeader>
    <oddFooter>&amp;C&amp;"Tahoma,Obyčejné"&amp;P</oddFooter>
  </headerFooter>
  <rowBreaks count="2" manualBreakCount="2">
    <brk id="47" max="5" man="1"/>
    <brk id="83"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BABB0-3E53-49F6-B601-D3C5F9F508D9}">
  <sheetPr>
    <pageSetUpPr fitToPage="1"/>
  </sheetPr>
  <dimension ref="A1:V79"/>
  <sheetViews>
    <sheetView zoomScaleNormal="100" zoomScaleSheetLayoutView="100" workbookViewId="0">
      <selection activeCell="E54" sqref="E54"/>
    </sheetView>
  </sheetViews>
  <sheetFormatPr defaultRowHeight="10.5" x14ac:dyDescent="0.15"/>
  <cols>
    <col min="1" max="1" width="38.140625" style="408" customWidth="1"/>
    <col min="2" max="2" width="13.42578125" style="408" customWidth="1"/>
    <col min="3" max="10" width="14.7109375" style="408" customWidth="1"/>
    <col min="11" max="254" width="9.140625" style="408"/>
    <col min="255" max="256" width="0" style="408" hidden="1" customWidth="1"/>
    <col min="257" max="257" width="11.140625" style="408" customWidth="1"/>
    <col min="258" max="258" width="43.140625" style="408" customWidth="1"/>
    <col min="259" max="260" width="13.28515625" style="408" customWidth="1"/>
    <col min="261" max="261" width="13.5703125" style="408" customWidth="1"/>
    <col min="262" max="264" width="14.85546875" style="408" customWidth="1"/>
    <col min="265" max="266" width="12.5703125" style="408" bestFit="1" customWidth="1"/>
    <col min="267" max="510" width="9.140625" style="408"/>
    <col min="511" max="512" width="0" style="408" hidden="1" customWidth="1"/>
    <col min="513" max="513" width="11.140625" style="408" customWidth="1"/>
    <col min="514" max="514" width="43.140625" style="408" customWidth="1"/>
    <col min="515" max="516" width="13.28515625" style="408" customWidth="1"/>
    <col min="517" max="517" width="13.5703125" style="408" customWidth="1"/>
    <col min="518" max="520" width="14.85546875" style="408" customWidth="1"/>
    <col min="521" max="522" width="12.5703125" style="408" bestFit="1" customWidth="1"/>
    <col min="523" max="766" width="9.140625" style="408"/>
    <col min="767" max="768" width="0" style="408" hidden="1" customWidth="1"/>
    <col min="769" max="769" width="11.140625" style="408" customWidth="1"/>
    <col min="770" max="770" width="43.140625" style="408" customWidth="1"/>
    <col min="771" max="772" width="13.28515625" style="408" customWidth="1"/>
    <col min="773" max="773" width="13.5703125" style="408" customWidth="1"/>
    <col min="774" max="776" width="14.85546875" style="408" customWidth="1"/>
    <col min="777" max="778" width="12.5703125" style="408" bestFit="1" customWidth="1"/>
    <col min="779" max="1022" width="9.140625" style="408"/>
    <col min="1023" max="1024" width="0" style="408" hidden="1" customWidth="1"/>
    <col min="1025" max="1025" width="11.140625" style="408" customWidth="1"/>
    <col min="1026" max="1026" width="43.140625" style="408" customWidth="1"/>
    <col min="1027" max="1028" width="13.28515625" style="408" customWidth="1"/>
    <col min="1029" max="1029" width="13.5703125" style="408" customWidth="1"/>
    <col min="1030" max="1032" width="14.85546875" style="408" customWidth="1"/>
    <col min="1033" max="1034" width="12.5703125" style="408" bestFit="1" customWidth="1"/>
    <col min="1035" max="1278" width="9.140625" style="408"/>
    <col min="1279" max="1280" width="0" style="408" hidden="1" customWidth="1"/>
    <col min="1281" max="1281" width="11.140625" style="408" customWidth="1"/>
    <col min="1282" max="1282" width="43.140625" style="408" customWidth="1"/>
    <col min="1283" max="1284" width="13.28515625" style="408" customWidth="1"/>
    <col min="1285" max="1285" width="13.5703125" style="408" customWidth="1"/>
    <col min="1286" max="1288" width="14.85546875" style="408" customWidth="1"/>
    <col min="1289" max="1290" width="12.5703125" style="408" bestFit="1" customWidth="1"/>
    <col min="1291" max="1534" width="9.140625" style="408"/>
    <col min="1535" max="1536" width="0" style="408" hidden="1" customWidth="1"/>
    <col min="1537" max="1537" width="11.140625" style="408" customWidth="1"/>
    <col min="1538" max="1538" width="43.140625" style="408" customWidth="1"/>
    <col min="1539" max="1540" width="13.28515625" style="408" customWidth="1"/>
    <col min="1541" max="1541" width="13.5703125" style="408" customWidth="1"/>
    <col min="1542" max="1544" width="14.85546875" style="408" customWidth="1"/>
    <col min="1545" max="1546" width="12.5703125" style="408" bestFit="1" customWidth="1"/>
    <col min="1547" max="1790" width="9.140625" style="408"/>
    <col min="1791" max="1792" width="0" style="408" hidden="1" customWidth="1"/>
    <col min="1793" max="1793" width="11.140625" style="408" customWidth="1"/>
    <col min="1794" max="1794" width="43.140625" style="408" customWidth="1"/>
    <col min="1795" max="1796" width="13.28515625" style="408" customWidth="1"/>
    <col min="1797" max="1797" width="13.5703125" style="408" customWidth="1"/>
    <col min="1798" max="1800" width="14.85546875" style="408" customWidth="1"/>
    <col min="1801" max="1802" width="12.5703125" style="408" bestFit="1" customWidth="1"/>
    <col min="1803" max="2046" width="9.140625" style="408"/>
    <col min="2047" max="2048" width="0" style="408" hidden="1" customWidth="1"/>
    <col min="2049" max="2049" width="11.140625" style="408" customWidth="1"/>
    <col min="2050" max="2050" width="43.140625" style="408" customWidth="1"/>
    <col min="2051" max="2052" width="13.28515625" style="408" customWidth="1"/>
    <col min="2053" max="2053" width="13.5703125" style="408" customWidth="1"/>
    <col min="2054" max="2056" width="14.85546875" style="408" customWidth="1"/>
    <col min="2057" max="2058" width="12.5703125" style="408" bestFit="1" customWidth="1"/>
    <col min="2059" max="2302" width="9.140625" style="408"/>
    <col min="2303" max="2304" width="0" style="408" hidden="1" customWidth="1"/>
    <col min="2305" max="2305" width="11.140625" style="408" customWidth="1"/>
    <col min="2306" max="2306" width="43.140625" style="408" customWidth="1"/>
    <col min="2307" max="2308" width="13.28515625" style="408" customWidth="1"/>
    <col min="2309" max="2309" width="13.5703125" style="408" customWidth="1"/>
    <col min="2310" max="2312" width="14.85546875" style="408" customWidth="1"/>
    <col min="2313" max="2314" width="12.5703125" style="408" bestFit="1" customWidth="1"/>
    <col min="2315" max="2558" width="9.140625" style="408"/>
    <col min="2559" max="2560" width="0" style="408" hidden="1" customWidth="1"/>
    <col min="2561" max="2561" width="11.140625" style="408" customWidth="1"/>
    <col min="2562" max="2562" width="43.140625" style="408" customWidth="1"/>
    <col min="2563" max="2564" width="13.28515625" style="408" customWidth="1"/>
    <col min="2565" max="2565" width="13.5703125" style="408" customWidth="1"/>
    <col min="2566" max="2568" width="14.85546875" style="408" customWidth="1"/>
    <col min="2569" max="2570" width="12.5703125" style="408" bestFit="1" customWidth="1"/>
    <col min="2571" max="2814" width="9.140625" style="408"/>
    <col min="2815" max="2816" width="0" style="408" hidden="1" customWidth="1"/>
    <col min="2817" max="2817" width="11.140625" style="408" customWidth="1"/>
    <col min="2818" max="2818" width="43.140625" style="408" customWidth="1"/>
    <col min="2819" max="2820" width="13.28515625" style="408" customWidth="1"/>
    <col min="2821" max="2821" width="13.5703125" style="408" customWidth="1"/>
    <col min="2822" max="2824" width="14.85546875" style="408" customWidth="1"/>
    <col min="2825" max="2826" width="12.5703125" style="408" bestFit="1" customWidth="1"/>
    <col min="2827" max="3070" width="9.140625" style="408"/>
    <col min="3071" max="3072" width="0" style="408" hidden="1" customWidth="1"/>
    <col min="3073" max="3073" width="11.140625" style="408" customWidth="1"/>
    <col min="3074" max="3074" width="43.140625" style="408" customWidth="1"/>
    <col min="3075" max="3076" width="13.28515625" style="408" customWidth="1"/>
    <col min="3077" max="3077" width="13.5703125" style="408" customWidth="1"/>
    <col min="3078" max="3080" width="14.85546875" style="408" customWidth="1"/>
    <col min="3081" max="3082" width="12.5703125" style="408" bestFit="1" customWidth="1"/>
    <col min="3083" max="3326" width="9.140625" style="408"/>
    <col min="3327" max="3328" width="0" style="408" hidden="1" customWidth="1"/>
    <col min="3329" max="3329" width="11.140625" style="408" customWidth="1"/>
    <col min="3330" max="3330" width="43.140625" style="408" customWidth="1"/>
    <col min="3331" max="3332" width="13.28515625" style="408" customWidth="1"/>
    <col min="3333" max="3333" width="13.5703125" style="408" customWidth="1"/>
    <col min="3334" max="3336" width="14.85546875" style="408" customWidth="1"/>
    <col min="3337" max="3338" width="12.5703125" style="408" bestFit="1" customWidth="1"/>
    <col min="3339" max="3582" width="9.140625" style="408"/>
    <col min="3583" max="3584" width="0" style="408" hidden="1" customWidth="1"/>
    <col min="3585" max="3585" width="11.140625" style="408" customWidth="1"/>
    <col min="3586" max="3586" width="43.140625" style="408" customWidth="1"/>
    <col min="3587" max="3588" width="13.28515625" style="408" customWidth="1"/>
    <col min="3589" max="3589" width="13.5703125" style="408" customWidth="1"/>
    <col min="3590" max="3592" width="14.85546875" style="408" customWidth="1"/>
    <col min="3593" max="3594" width="12.5703125" style="408" bestFit="1" customWidth="1"/>
    <col min="3595" max="3838" width="9.140625" style="408"/>
    <col min="3839" max="3840" width="0" style="408" hidden="1" customWidth="1"/>
    <col min="3841" max="3841" width="11.140625" style="408" customWidth="1"/>
    <col min="3842" max="3842" width="43.140625" style="408" customWidth="1"/>
    <col min="3843" max="3844" width="13.28515625" style="408" customWidth="1"/>
    <col min="3845" max="3845" width="13.5703125" style="408" customWidth="1"/>
    <col min="3846" max="3848" width="14.85546875" style="408" customWidth="1"/>
    <col min="3849" max="3850" width="12.5703125" style="408" bestFit="1" customWidth="1"/>
    <col min="3851" max="4094" width="9.140625" style="408"/>
    <col min="4095" max="4096" width="0" style="408" hidden="1" customWidth="1"/>
    <col min="4097" max="4097" width="11.140625" style="408" customWidth="1"/>
    <col min="4098" max="4098" width="43.140625" style="408" customWidth="1"/>
    <col min="4099" max="4100" width="13.28515625" style="408" customWidth="1"/>
    <col min="4101" max="4101" width="13.5703125" style="408" customWidth="1"/>
    <col min="4102" max="4104" width="14.85546875" style="408" customWidth="1"/>
    <col min="4105" max="4106" width="12.5703125" style="408" bestFit="1" customWidth="1"/>
    <col min="4107" max="4350" width="9.140625" style="408"/>
    <col min="4351" max="4352" width="0" style="408" hidden="1" customWidth="1"/>
    <col min="4353" max="4353" width="11.140625" style="408" customWidth="1"/>
    <col min="4354" max="4354" width="43.140625" style="408" customWidth="1"/>
    <col min="4355" max="4356" width="13.28515625" style="408" customWidth="1"/>
    <col min="4357" max="4357" width="13.5703125" style="408" customWidth="1"/>
    <col min="4358" max="4360" width="14.85546875" style="408" customWidth="1"/>
    <col min="4361" max="4362" width="12.5703125" style="408" bestFit="1" customWidth="1"/>
    <col min="4363" max="4606" width="9.140625" style="408"/>
    <col min="4607" max="4608" width="0" style="408" hidden="1" customWidth="1"/>
    <col min="4609" max="4609" width="11.140625" style="408" customWidth="1"/>
    <col min="4610" max="4610" width="43.140625" style="408" customWidth="1"/>
    <col min="4611" max="4612" width="13.28515625" style="408" customWidth="1"/>
    <col min="4613" max="4613" width="13.5703125" style="408" customWidth="1"/>
    <col min="4614" max="4616" width="14.85546875" style="408" customWidth="1"/>
    <col min="4617" max="4618" width="12.5703125" style="408" bestFit="1" customWidth="1"/>
    <col min="4619" max="4862" width="9.140625" style="408"/>
    <col min="4863" max="4864" width="0" style="408" hidden="1" customWidth="1"/>
    <col min="4865" max="4865" width="11.140625" style="408" customWidth="1"/>
    <col min="4866" max="4866" width="43.140625" style="408" customWidth="1"/>
    <col min="4867" max="4868" width="13.28515625" style="408" customWidth="1"/>
    <col min="4869" max="4869" width="13.5703125" style="408" customWidth="1"/>
    <col min="4870" max="4872" width="14.85546875" style="408" customWidth="1"/>
    <col min="4873" max="4874" width="12.5703125" style="408" bestFit="1" customWidth="1"/>
    <col min="4875" max="5118" width="9.140625" style="408"/>
    <col min="5119" max="5120" width="0" style="408" hidden="1" customWidth="1"/>
    <col min="5121" max="5121" width="11.140625" style="408" customWidth="1"/>
    <col min="5122" max="5122" width="43.140625" style="408" customWidth="1"/>
    <col min="5123" max="5124" width="13.28515625" style="408" customWidth="1"/>
    <col min="5125" max="5125" width="13.5703125" style="408" customWidth="1"/>
    <col min="5126" max="5128" width="14.85546875" style="408" customWidth="1"/>
    <col min="5129" max="5130" width="12.5703125" style="408" bestFit="1" customWidth="1"/>
    <col min="5131" max="5374" width="9.140625" style="408"/>
    <col min="5375" max="5376" width="0" style="408" hidden="1" customWidth="1"/>
    <col min="5377" max="5377" width="11.140625" style="408" customWidth="1"/>
    <col min="5378" max="5378" width="43.140625" style="408" customWidth="1"/>
    <col min="5379" max="5380" width="13.28515625" style="408" customWidth="1"/>
    <col min="5381" max="5381" width="13.5703125" style="408" customWidth="1"/>
    <col min="5382" max="5384" width="14.85546875" style="408" customWidth="1"/>
    <col min="5385" max="5386" width="12.5703125" style="408" bestFit="1" customWidth="1"/>
    <col min="5387" max="5630" width="9.140625" style="408"/>
    <col min="5631" max="5632" width="0" style="408" hidden="1" customWidth="1"/>
    <col min="5633" max="5633" width="11.140625" style="408" customWidth="1"/>
    <col min="5634" max="5634" width="43.140625" style="408" customWidth="1"/>
    <col min="5635" max="5636" width="13.28515625" style="408" customWidth="1"/>
    <col min="5637" max="5637" width="13.5703125" style="408" customWidth="1"/>
    <col min="5638" max="5640" width="14.85546875" style="408" customWidth="1"/>
    <col min="5641" max="5642" width="12.5703125" style="408" bestFit="1" customWidth="1"/>
    <col min="5643" max="5886" width="9.140625" style="408"/>
    <col min="5887" max="5888" width="0" style="408" hidden="1" customWidth="1"/>
    <col min="5889" max="5889" width="11.140625" style="408" customWidth="1"/>
    <col min="5890" max="5890" width="43.140625" style="408" customWidth="1"/>
    <col min="5891" max="5892" width="13.28515625" style="408" customWidth="1"/>
    <col min="5893" max="5893" width="13.5703125" style="408" customWidth="1"/>
    <col min="5894" max="5896" width="14.85546875" style="408" customWidth="1"/>
    <col min="5897" max="5898" width="12.5703125" style="408" bestFit="1" customWidth="1"/>
    <col min="5899" max="6142" width="9.140625" style="408"/>
    <col min="6143" max="6144" width="0" style="408" hidden="1" customWidth="1"/>
    <col min="6145" max="6145" width="11.140625" style="408" customWidth="1"/>
    <col min="6146" max="6146" width="43.140625" style="408" customWidth="1"/>
    <col min="6147" max="6148" width="13.28515625" style="408" customWidth="1"/>
    <col min="6149" max="6149" width="13.5703125" style="408" customWidth="1"/>
    <col min="6150" max="6152" width="14.85546875" style="408" customWidth="1"/>
    <col min="6153" max="6154" width="12.5703125" style="408" bestFit="1" customWidth="1"/>
    <col min="6155" max="6398" width="9.140625" style="408"/>
    <col min="6399" max="6400" width="0" style="408" hidden="1" customWidth="1"/>
    <col min="6401" max="6401" width="11.140625" style="408" customWidth="1"/>
    <col min="6402" max="6402" width="43.140625" style="408" customWidth="1"/>
    <col min="6403" max="6404" width="13.28515625" style="408" customWidth="1"/>
    <col min="6405" max="6405" width="13.5703125" style="408" customWidth="1"/>
    <col min="6406" max="6408" width="14.85546875" style="408" customWidth="1"/>
    <col min="6409" max="6410" width="12.5703125" style="408" bestFit="1" customWidth="1"/>
    <col min="6411" max="6654" width="9.140625" style="408"/>
    <col min="6655" max="6656" width="0" style="408" hidden="1" customWidth="1"/>
    <col min="6657" max="6657" width="11.140625" style="408" customWidth="1"/>
    <col min="6658" max="6658" width="43.140625" style="408" customWidth="1"/>
    <col min="6659" max="6660" width="13.28515625" style="408" customWidth="1"/>
    <col min="6661" max="6661" width="13.5703125" style="408" customWidth="1"/>
    <col min="6662" max="6664" width="14.85546875" style="408" customWidth="1"/>
    <col min="6665" max="6666" width="12.5703125" style="408" bestFit="1" customWidth="1"/>
    <col min="6667" max="6910" width="9.140625" style="408"/>
    <col min="6911" max="6912" width="0" style="408" hidden="1" customWidth="1"/>
    <col min="6913" max="6913" width="11.140625" style="408" customWidth="1"/>
    <col min="6914" max="6914" width="43.140625" style="408" customWidth="1"/>
    <col min="6915" max="6916" width="13.28515625" style="408" customWidth="1"/>
    <col min="6917" max="6917" width="13.5703125" style="408" customWidth="1"/>
    <col min="6918" max="6920" width="14.85546875" style="408" customWidth="1"/>
    <col min="6921" max="6922" width="12.5703125" style="408" bestFit="1" customWidth="1"/>
    <col min="6923" max="7166" width="9.140625" style="408"/>
    <col min="7167" max="7168" width="0" style="408" hidden="1" customWidth="1"/>
    <col min="7169" max="7169" width="11.140625" style="408" customWidth="1"/>
    <col min="7170" max="7170" width="43.140625" style="408" customWidth="1"/>
    <col min="7171" max="7172" width="13.28515625" style="408" customWidth="1"/>
    <col min="7173" max="7173" width="13.5703125" style="408" customWidth="1"/>
    <col min="7174" max="7176" width="14.85546875" style="408" customWidth="1"/>
    <col min="7177" max="7178" width="12.5703125" style="408" bestFit="1" customWidth="1"/>
    <col min="7179" max="7422" width="9.140625" style="408"/>
    <col min="7423" max="7424" width="0" style="408" hidden="1" customWidth="1"/>
    <col min="7425" max="7425" width="11.140625" style="408" customWidth="1"/>
    <col min="7426" max="7426" width="43.140625" style="408" customWidth="1"/>
    <col min="7427" max="7428" width="13.28515625" style="408" customWidth="1"/>
    <col min="7429" max="7429" width="13.5703125" style="408" customWidth="1"/>
    <col min="7430" max="7432" width="14.85546875" style="408" customWidth="1"/>
    <col min="7433" max="7434" width="12.5703125" style="408" bestFit="1" customWidth="1"/>
    <col min="7435" max="7678" width="9.140625" style="408"/>
    <col min="7679" max="7680" width="0" style="408" hidden="1" customWidth="1"/>
    <col min="7681" max="7681" width="11.140625" style="408" customWidth="1"/>
    <col min="7682" max="7682" width="43.140625" style="408" customWidth="1"/>
    <col min="7683" max="7684" width="13.28515625" style="408" customWidth="1"/>
    <col min="7685" max="7685" width="13.5703125" style="408" customWidth="1"/>
    <col min="7686" max="7688" width="14.85546875" style="408" customWidth="1"/>
    <col min="7689" max="7690" width="12.5703125" style="408" bestFit="1" customWidth="1"/>
    <col min="7691" max="7934" width="9.140625" style="408"/>
    <col min="7935" max="7936" width="0" style="408" hidden="1" customWidth="1"/>
    <col min="7937" max="7937" width="11.140625" style="408" customWidth="1"/>
    <col min="7938" max="7938" width="43.140625" style="408" customWidth="1"/>
    <col min="7939" max="7940" width="13.28515625" style="408" customWidth="1"/>
    <col min="7941" max="7941" width="13.5703125" style="408" customWidth="1"/>
    <col min="7942" max="7944" width="14.85546875" style="408" customWidth="1"/>
    <col min="7945" max="7946" width="12.5703125" style="408" bestFit="1" customWidth="1"/>
    <col min="7947" max="8190" width="9.140625" style="408"/>
    <col min="8191" max="8192" width="0" style="408" hidden="1" customWidth="1"/>
    <col min="8193" max="8193" width="11.140625" style="408" customWidth="1"/>
    <col min="8194" max="8194" width="43.140625" style="408" customWidth="1"/>
    <col min="8195" max="8196" width="13.28515625" style="408" customWidth="1"/>
    <col min="8197" max="8197" width="13.5703125" style="408" customWidth="1"/>
    <col min="8198" max="8200" width="14.85546875" style="408" customWidth="1"/>
    <col min="8201" max="8202" width="12.5703125" style="408" bestFit="1" customWidth="1"/>
    <col min="8203" max="8446" width="9.140625" style="408"/>
    <col min="8447" max="8448" width="0" style="408" hidden="1" customWidth="1"/>
    <col min="8449" max="8449" width="11.140625" style="408" customWidth="1"/>
    <col min="8450" max="8450" width="43.140625" style="408" customWidth="1"/>
    <col min="8451" max="8452" width="13.28515625" style="408" customWidth="1"/>
    <col min="8453" max="8453" width="13.5703125" style="408" customWidth="1"/>
    <col min="8454" max="8456" width="14.85546875" style="408" customWidth="1"/>
    <col min="8457" max="8458" width="12.5703125" style="408" bestFit="1" customWidth="1"/>
    <col min="8459" max="8702" width="9.140625" style="408"/>
    <col min="8703" max="8704" width="0" style="408" hidden="1" customWidth="1"/>
    <col min="8705" max="8705" width="11.140625" style="408" customWidth="1"/>
    <col min="8706" max="8706" width="43.140625" style="408" customWidth="1"/>
    <col min="8707" max="8708" width="13.28515625" style="408" customWidth="1"/>
    <col min="8709" max="8709" width="13.5703125" style="408" customWidth="1"/>
    <col min="8710" max="8712" width="14.85546875" style="408" customWidth="1"/>
    <col min="8713" max="8714" width="12.5703125" style="408" bestFit="1" customWidth="1"/>
    <col min="8715" max="8958" width="9.140625" style="408"/>
    <col min="8959" max="8960" width="0" style="408" hidden="1" customWidth="1"/>
    <col min="8961" max="8961" width="11.140625" style="408" customWidth="1"/>
    <col min="8962" max="8962" width="43.140625" style="408" customWidth="1"/>
    <col min="8963" max="8964" width="13.28515625" style="408" customWidth="1"/>
    <col min="8965" max="8965" width="13.5703125" style="408" customWidth="1"/>
    <col min="8966" max="8968" width="14.85546875" style="408" customWidth="1"/>
    <col min="8969" max="8970" width="12.5703125" style="408" bestFit="1" customWidth="1"/>
    <col min="8971" max="9214" width="9.140625" style="408"/>
    <col min="9215" max="9216" width="0" style="408" hidden="1" customWidth="1"/>
    <col min="9217" max="9217" width="11.140625" style="408" customWidth="1"/>
    <col min="9218" max="9218" width="43.140625" style="408" customWidth="1"/>
    <col min="9219" max="9220" width="13.28515625" style="408" customWidth="1"/>
    <col min="9221" max="9221" width="13.5703125" style="408" customWidth="1"/>
    <col min="9222" max="9224" width="14.85546875" style="408" customWidth="1"/>
    <col min="9225" max="9226" width="12.5703125" style="408" bestFit="1" customWidth="1"/>
    <col min="9227" max="9470" width="9.140625" style="408"/>
    <col min="9471" max="9472" width="0" style="408" hidden="1" customWidth="1"/>
    <col min="9473" max="9473" width="11.140625" style="408" customWidth="1"/>
    <col min="9474" max="9474" width="43.140625" style="408" customWidth="1"/>
    <col min="9475" max="9476" width="13.28515625" style="408" customWidth="1"/>
    <col min="9477" max="9477" width="13.5703125" style="408" customWidth="1"/>
    <col min="9478" max="9480" width="14.85546875" style="408" customWidth="1"/>
    <col min="9481" max="9482" width="12.5703125" style="408" bestFit="1" customWidth="1"/>
    <col min="9483" max="9726" width="9.140625" style="408"/>
    <col min="9727" max="9728" width="0" style="408" hidden="1" customWidth="1"/>
    <col min="9729" max="9729" width="11.140625" style="408" customWidth="1"/>
    <col min="9730" max="9730" width="43.140625" style="408" customWidth="1"/>
    <col min="9731" max="9732" width="13.28515625" style="408" customWidth="1"/>
    <col min="9733" max="9733" width="13.5703125" style="408" customWidth="1"/>
    <col min="9734" max="9736" width="14.85546875" style="408" customWidth="1"/>
    <col min="9737" max="9738" width="12.5703125" style="408" bestFit="1" customWidth="1"/>
    <col min="9739" max="9982" width="9.140625" style="408"/>
    <col min="9983" max="9984" width="0" style="408" hidden="1" customWidth="1"/>
    <col min="9985" max="9985" width="11.140625" style="408" customWidth="1"/>
    <col min="9986" max="9986" width="43.140625" style="408" customWidth="1"/>
    <col min="9987" max="9988" width="13.28515625" style="408" customWidth="1"/>
    <col min="9989" max="9989" width="13.5703125" style="408" customWidth="1"/>
    <col min="9990" max="9992" width="14.85546875" style="408" customWidth="1"/>
    <col min="9993" max="9994" width="12.5703125" style="408" bestFit="1" customWidth="1"/>
    <col min="9995" max="10238" width="9.140625" style="408"/>
    <col min="10239" max="10240" width="0" style="408" hidden="1" customWidth="1"/>
    <col min="10241" max="10241" width="11.140625" style="408" customWidth="1"/>
    <col min="10242" max="10242" width="43.140625" style="408" customWidth="1"/>
    <col min="10243" max="10244" width="13.28515625" style="408" customWidth="1"/>
    <col min="10245" max="10245" width="13.5703125" style="408" customWidth="1"/>
    <col min="10246" max="10248" width="14.85546875" style="408" customWidth="1"/>
    <col min="10249" max="10250" width="12.5703125" style="408" bestFit="1" customWidth="1"/>
    <col min="10251" max="10494" width="9.140625" style="408"/>
    <col min="10495" max="10496" width="0" style="408" hidden="1" customWidth="1"/>
    <col min="10497" max="10497" width="11.140625" style="408" customWidth="1"/>
    <col min="10498" max="10498" width="43.140625" style="408" customWidth="1"/>
    <col min="10499" max="10500" width="13.28515625" style="408" customWidth="1"/>
    <col min="10501" max="10501" width="13.5703125" style="408" customWidth="1"/>
    <col min="10502" max="10504" width="14.85546875" style="408" customWidth="1"/>
    <col min="10505" max="10506" width="12.5703125" style="408" bestFit="1" customWidth="1"/>
    <col min="10507" max="10750" width="9.140625" style="408"/>
    <col min="10751" max="10752" width="0" style="408" hidden="1" customWidth="1"/>
    <col min="10753" max="10753" width="11.140625" style="408" customWidth="1"/>
    <col min="10754" max="10754" width="43.140625" style="408" customWidth="1"/>
    <col min="10755" max="10756" width="13.28515625" style="408" customWidth="1"/>
    <col min="10757" max="10757" width="13.5703125" style="408" customWidth="1"/>
    <col min="10758" max="10760" width="14.85546875" style="408" customWidth="1"/>
    <col min="10761" max="10762" width="12.5703125" style="408" bestFit="1" customWidth="1"/>
    <col min="10763" max="11006" width="9.140625" style="408"/>
    <col min="11007" max="11008" width="0" style="408" hidden="1" customWidth="1"/>
    <col min="11009" max="11009" width="11.140625" style="408" customWidth="1"/>
    <col min="11010" max="11010" width="43.140625" style="408" customWidth="1"/>
    <col min="11011" max="11012" width="13.28515625" style="408" customWidth="1"/>
    <col min="11013" max="11013" width="13.5703125" style="408" customWidth="1"/>
    <col min="11014" max="11016" width="14.85546875" style="408" customWidth="1"/>
    <col min="11017" max="11018" width="12.5703125" style="408" bestFit="1" customWidth="1"/>
    <col min="11019" max="11262" width="9.140625" style="408"/>
    <col min="11263" max="11264" width="0" style="408" hidden="1" customWidth="1"/>
    <col min="11265" max="11265" width="11.140625" style="408" customWidth="1"/>
    <col min="11266" max="11266" width="43.140625" style="408" customWidth="1"/>
    <col min="11267" max="11268" width="13.28515625" style="408" customWidth="1"/>
    <col min="11269" max="11269" width="13.5703125" style="408" customWidth="1"/>
    <col min="11270" max="11272" width="14.85546875" style="408" customWidth="1"/>
    <col min="11273" max="11274" width="12.5703125" style="408" bestFit="1" customWidth="1"/>
    <col min="11275" max="11518" width="9.140625" style="408"/>
    <col min="11519" max="11520" width="0" style="408" hidden="1" customWidth="1"/>
    <col min="11521" max="11521" width="11.140625" style="408" customWidth="1"/>
    <col min="11522" max="11522" width="43.140625" style="408" customWidth="1"/>
    <col min="11523" max="11524" width="13.28515625" style="408" customWidth="1"/>
    <col min="11525" max="11525" width="13.5703125" style="408" customWidth="1"/>
    <col min="11526" max="11528" width="14.85546875" style="408" customWidth="1"/>
    <col min="11529" max="11530" width="12.5703125" style="408" bestFit="1" customWidth="1"/>
    <col min="11531" max="11774" width="9.140625" style="408"/>
    <col min="11775" max="11776" width="0" style="408" hidden="1" customWidth="1"/>
    <col min="11777" max="11777" width="11.140625" style="408" customWidth="1"/>
    <col min="11778" max="11778" width="43.140625" style="408" customWidth="1"/>
    <col min="11779" max="11780" width="13.28515625" style="408" customWidth="1"/>
    <col min="11781" max="11781" width="13.5703125" style="408" customWidth="1"/>
    <col min="11782" max="11784" width="14.85546875" style="408" customWidth="1"/>
    <col min="11785" max="11786" width="12.5703125" style="408" bestFit="1" customWidth="1"/>
    <col min="11787" max="12030" width="9.140625" style="408"/>
    <col min="12031" max="12032" width="0" style="408" hidden="1" customWidth="1"/>
    <col min="12033" max="12033" width="11.140625" style="408" customWidth="1"/>
    <col min="12034" max="12034" width="43.140625" style="408" customWidth="1"/>
    <col min="12035" max="12036" width="13.28515625" style="408" customWidth="1"/>
    <col min="12037" max="12037" width="13.5703125" style="408" customWidth="1"/>
    <col min="12038" max="12040" width="14.85546875" style="408" customWidth="1"/>
    <col min="12041" max="12042" width="12.5703125" style="408" bestFit="1" customWidth="1"/>
    <col min="12043" max="12286" width="9.140625" style="408"/>
    <col min="12287" max="12288" width="0" style="408" hidden="1" customWidth="1"/>
    <col min="12289" max="12289" width="11.140625" style="408" customWidth="1"/>
    <col min="12290" max="12290" width="43.140625" style="408" customWidth="1"/>
    <col min="12291" max="12292" width="13.28515625" style="408" customWidth="1"/>
    <col min="12293" max="12293" width="13.5703125" style="408" customWidth="1"/>
    <col min="12294" max="12296" width="14.85546875" style="408" customWidth="1"/>
    <col min="12297" max="12298" width="12.5703125" style="408" bestFit="1" customWidth="1"/>
    <col min="12299" max="12542" width="9.140625" style="408"/>
    <col min="12543" max="12544" width="0" style="408" hidden="1" customWidth="1"/>
    <col min="12545" max="12545" width="11.140625" style="408" customWidth="1"/>
    <col min="12546" max="12546" width="43.140625" style="408" customWidth="1"/>
    <col min="12547" max="12548" width="13.28515625" style="408" customWidth="1"/>
    <col min="12549" max="12549" width="13.5703125" style="408" customWidth="1"/>
    <col min="12550" max="12552" width="14.85546875" style="408" customWidth="1"/>
    <col min="12553" max="12554" width="12.5703125" style="408" bestFit="1" customWidth="1"/>
    <col min="12555" max="12798" width="9.140625" style="408"/>
    <col min="12799" max="12800" width="0" style="408" hidden="1" customWidth="1"/>
    <col min="12801" max="12801" width="11.140625" style="408" customWidth="1"/>
    <col min="12802" max="12802" width="43.140625" style="408" customWidth="1"/>
    <col min="12803" max="12804" width="13.28515625" style="408" customWidth="1"/>
    <col min="12805" max="12805" width="13.5703125" style="408" customWidth="1"/>
    <col min="12806" max="12808" width="14.85546875" style="408" customWidth="1"/>
    <col min="12809" max="12810" width="12.5703125" style="408" bestFit="1" customWidth="1"/>
    <col min="12811" max="13054" width="9.140625" style="408"/>
    <col min="13055" max="13056" width="0" style="408" hidden="1" customWidth="1"/>
    <col min="13057" max="13057" width="11.140625" style="408" customWidth="1"/>
    <col min="13058" max="13058" width="43.140625" style="408" customWidth="1"/>
    <col min="13059" max="13060" width="13.28515625" style="408" customWidth="1"/>
    <col min="13061" max="13061" width="13.5703125" style="408" customWidth="1"/>
    <col min="13062" max="13064" width="14.85546875" style="408" customWidth="1"/>
    <col min="13065" max="13066" width="12.5703125" style="408" bestFit="1" customWidth="1"/>
    <col min="13067" max="13310" width="9.140625" style="408"/>
    <col min="13311" max="13312" width="0" style="408" hidden="1" customWidth="1"/>
    <col min="13313" max="13313" width="11.140625" style="408" customWidth="1"/>
    <col min="13314" max="13314" width="43.140625" style="408" customWidth="1"/>
    <col min="13315" max="13316" width="13.28515625" style="408" customWidth="1"/>
    <col min="13317" max="13317" width="13.5703125" style="408" customWidth="1"/>
    <col min="13318" max="13320" width="14.85546875" style="408" customWidth="1"/>
    <col min="13321" max="13322" width="12.5703125" style="408" bestFit="1" customWidth="1"/>
    <col min="13323" max="13566" width="9.140625" style="408"/>
    <col min="13567" max="13568" width="0" style="408" hidden="1" customWidth="1"/>
    <col min="13569" max="13569" width="11.140625" style="408" customWidth="1"/>
    <col min="13570" max="13570" width="43.140625" style="408" customWidth="1"/>
    <col min="13571" max="13572" width="13.28515625" style="408" customWidth="1"/>
    <col min="13573" max="13573" width="13.5703125" style="408" customWidth="1"/>
    <col min="13574" max="13576" width="14.85546875" style="408" customWidth="1"/>
    <col min="13577" max="13578" width="12.5703125" style="408" bestFit="1" customWidth="1"/>
    <col min="13579" max="13822" width="9.140625" style="408"/>
    <col min="13823" max="13824" width="0" style="408" hidden="1" customWidth="1"/>
    <col min="13825" max="13825" width="11.140625" style="408" customWidth="1"/>
    <col min="13826" max="13826" width="43.140625" style="408" customWidth="1"/>
    <col min="13827" max="13828" width="13.28515625" style="408" customWidth="1"/>
    <col min="13829" max="13829" width="13.5703125" style="408" customWidth="1"/>
    <col min="13830" max="13832" width="14.85546875" style="408" customWidth="1"/>
    <col min="13833" max="13834" width="12.5703125" style="408" bestFit="1" customWidth="1"/>
    <col min="13835" max="14078" width="9.140625" style="408"/>
    <col min="14079" max="14080" width="0" style="408" hidden="1" customWidth="1"/>
    <col min="14081" max="14081" width="11.140625" style="408" customWidth="1"/>
    <col min="14082" max="14082" width="43.140625" style="408" customWidth="1"/>
    <col min="14083" max="14084" width="13.28515625" style="408" customWidth="1"/>
    <col min="14085" max="14085" width="13.5703125" style="408" customWidth="1"/>
    <col min="14086" max="14088" width="14.85546875" style="408" customWidth="1"/>
    <col min="14089" max="14090" width="12.5703125" style="408" bestFit="1" customWidth="1"/>
    <col min="14091" max="14334" width="9.140625" style="408"/>
    <col min="14335" max="14336" width="0" style="408" hidden="1" customWidth="1"/>
    <col min="14337" max="14337" width="11.140625" style="408" customWidth="1"/>
    <col min="14338" max="14338" width="43.140625" style="408" customWidth="1"/>
    <col min="14339" max="14340" width="13.28515625" style="408" customWidth="1"/>
    <col min="14341" max="14341" width="13.5703125" style="408" customWidth="1"/>
    <col min="14342" max="14344" width="14.85546875" style="408" customWidth="1"/>
    <col min="14345" max="14346" width="12.5703125" style="408" bestFit="1" customWidth="1"/>
    <col min="14347" max="14590" width="9.140625" style="408"/>
    <col min="14591" max="14592" width="0" style="408" hidden="1" customWidth="1"/>
    <col min="14593" max="14593" width="11.140625" style="408" customWidth="1"/>
    <col min="14594" max="14594" width="43.140625" style="408" customWidth="1"/>
    <col min="14595" max="14596" width="13.28515625" style="408" customWidth="1"/>
    <col min="14597" max="14597" width="13.5703125" style="408" customWidth="1"/>
    <col min="14598" max="14600" width="14.85546875" style="408" customWidth="1"/>
    <col min="14601" max="14602" width="12.5703125" style="408" bestFit="1" customWidth="1"/>
    <col min="14603" max="14846" width="9.140625" style="408"/>
    <col min="14847" max="14848" width="0" style="408" hidden="1" customWidth="1"/>
    <col min="14849" max="14849" width="11.140625" style="408" customWidth="1"/>
    <col min="14850" max="14850" width="43.140625" style="408" customWidth="1"/>
    <col min="14851" max="14852" width="13.28515625" style="408" customWidth="1"/>
    <col min="14853" max="14853" width="13.5703125" style="408" customWidth="1"/>
    <col min="14854" max="14856" width="14.85546875" style="408" customWidth="1"/>
    <col min="14857" max="14858" width="12.5703125" style="408" bestFit="1" customWidth="1"/>
    <col min="14859" max="15102" width="9.140625" style="408"/>
    <col min="15103" max="15104" width="0" style="408" hidden="1" customWidth="1"/>
    <col min="15105" max="15105" width="11.140625" style="408" customWidth="1"/>
    <col min="15106" max="15106" width="43.140625" style="408" customWidth="1"/>
    <col min="15107" max="15108" width="13.28515625" style="408" customWidth="1"/>
    <col min="15109" max="15109" width="13.5703125" style="408" customWidth="1"/>
    <col min="15110" max="15112" width="14.85546875" style="408" customWidth="1"/>
    <col min="15113" max="15114" width="12.5703125" style="408" bestFit="1" customWidth="1"/>
    <col min="15115" max="15358" width="9.140625" style="408"/>
    <col min="15359" max="15360" width="0" style="408" hidden="1" customWidth="1"/>
    <col min="15361" max="15361" width="11.140625" style="408" customWidth="1"/>
    <col min="15362" max="15362" width="43.140625" style="408" customWidth="1"/>
    <col min="15363" max="15364" width="13.28515625" style="408" customWidth="1"/>
    <col min="15365" max="15365" width="13.5703125" style="408" customWidth="1"/>
    <col min="15366" max="15368" width="14.85546875" style="408" customWidth="1"/>
    <col min="15369" max="15370" width="12.5703125" style="408" bestFit="1" customWidth="1"/>
    <col min="15371" max="15614" width="9.140625" style="408"/>
    <col min="15615" max="15616" width="0" style="408" hidden="1" customWidth="1"/>
    <col min="15617" max="15617" width="11.140625" style="408" customWidth="1"/>
    <col min="15618" max="15618" width="43.140625" style="408" customWidth="1"/>
    <col min="15619" max="15620" width="13.28515625" style="408" customWidth="1"/>
    <col min="15621" max="15621" width="13.5703125" style="408" customWidth="1"/>
    <col min="15622" max="15624" width="14.85546875" style="408" customWidth="1"/>
    <col min="15625" max="15626" width="12.5703125" style="408" bestFit="1" customWidth="1"/>
    <col min="15627" max="15870" width="9.140625" style="408"/>
    <col min="15871" max="15872" width="0" style="408" hidden="1" customWidth="1"/>
    <col min="15873" max="15873" width="11.140625" style="408" customWidth="1"/>
    <col min="15874" max="15874" width="43.140625" style="408" customWidth="1"/>
    <col min="15875" max="15876" width="13.28515625" style="408" customWidth="1"/>
    <col min="15877" max="15877" width="13.5703125" style="408" customWidth="1"/>
    <col min="15878" max="15880" width="14.85546875" style="408" customWidth="1"/>
    <col min="15881" max="15882" width="12.5703125" style="408" bestFit="1" customWidth="1"/>
    <col min="15883" max="16126" width="9.140625" style="408"/>
    <col min="16127" max="16128" width="0" style="408" hidden="1" customWidth="1"/>
    <col min="16129" max="16129" width="11.140625" style="408" customWidth="1"/>
    <col min="16130" max="16130" width="43.140625" style="408" customWidth="1"/>
    <col min="16131" max="16132" width="13.28515625" style="408" customWidth="1"/>
    <col min="16133" max="16133" width="13.5703125" style="408" customWidth="1"/>
    <col min="16134" max="16136" width="14.85546875" style="408" customWidth="1"/>
    <col min="16137" max="16138" width="12.5703125" style="408" bestFit="1" customWidth="1"/>
    <col min="16139" max="16384" width="9.140625" style="408"/>
  </cols>
  <sheetData>
    <row r="1" spans="1:22" ht="15" customHeight="1" x14ac:dyDescent="0.2">
      <c r="A1" s="21" t="s">
        <v>788</v>
      </c>
    </row>
    <row r="2" spans="1:22" ht="27.75" customHeight="1" x14ac:dyDescent="0.15">
      <c r="A2" s="707" t="s">
        <v>969</v>
      </c>
      <c r="B2" s="707"/>
      <c r="C2" s="707"/>
      <c r="D2" s="707"/>
      <c r="E2" s="707"/>
      <c r="F2" s="707"/>
      <c r="G2" s="707"/>
      <c r="H2" s="707"/>
      <c r="I2" s="707"/>
      <c r="J2" s="707"/>
    </row>
    <row r="4" spans="1:22" ht="18" customHeight="1" x14ac:dyDescent="0.15">
      <c r="A4" s="708" t="s">
        <v>68</v>
      </c>
      <c r="B4" s="708"/>
      <c r="C4" s="708"/>
      <c r="D4" s="708"/>
      <c r="E4" s="708"/>
      <c r="F4" s="708"/>
      <c r="G4" s="708"/>
      <c r="H4" s="708"/>
      <c r="I4" s="708"/>
      <c r="J4" s="708"/>
      <c r="L4" s="336"/>
    </row>
    <row r="5" spans="1:22" ht="12" customHeight="1" thickBot="1" x14ac:dyDescent="0.2">
      <c r="F5" s="73"/>
      <c r="G5" s="73"/>
      <c r="I5" s="73"/>
      <c r="J5" s="73" t="s">
        <v>229</v>
      </c>
      <c r="L5" s="336"/>
    </row>
    <row r="6" spans="1:22" ht="18" customHeight="1" thickBot="1" x14ac:dyDescent="0.2">
      <c r="A6" s="709" t="s">
        <v>194</v>
      </c>
      <c r="B6" s="710"/>
      <c r="C6" s="74">
        <v>2018</v>
      </c>
      <c r="D6" s="74">
        <v>2019</v>
      </c>
      <c r="E6" s="74">
        <v>2020</v>
      </c>
      <c r="F6" s="74" t="s">
        <v>197</v>
      </c>
      <c r="G6" s="74" t="s">
        <v>278</v>
      </c>
      <c r="H6" s="74" t="s">
        <v>395</v>
      </c>
      <c r="I6" s="74" t="s">
        <v>664</v>
      </c>
      <c r="J6" s="76" t="s">
        <v>665</v>
      </c>
      <c r="K6" s="407"/>
      <c r="L6" s="337"/>
      <c r="M6" s="337"/>
      <c r="P6" s="338"/>
      <c r="Q6" s="338"/>
      <c r="R6" s="338"/>
      <c r="S6" s="338"/>
      <c r="T6" s="338"/>
      <c r="U6" s="338"/>
      <c r="V6" s="338"/>
    </row>
    <row r="7" spans="1:22" ht="15" customHeight="1" x14ac:dyDescent="0.15">
      <c r="A7" s="711" t="s">
        <v>198</v>
      </c>
      <c r="B7" s="712"/>
      <c r="C7" s="77">
        <v>6849.2244123600003</v>
      </c>
      <c r="D7" s="77">
        <v>7461.8069657899996</v>
      </c>
      <c r="E7" s="77">
        <v>7028.05</v>
      </c>
      <c r="F7" s="77">
        <v>7114.5</v>
      </c>
      <c r="G7" s="77">
        <v>7283.7</v>
      </c>
      <c r="H7" s="77">
        <v>7683.7</v>
      </c>
      <c r="I7" s="77">
        <v>7983.7</v>
      </c>
      <c r="J7" s="78">
        <v>8283.7000000000007</v>
      </c>
      <c r="K7" s="407"/>
      <c r="L7" s="337"/>
      <c r="M7" s="337"/>
      <c r="P7" s="338"/>
      <c r="Q7" s="338"/>
      <c r="R7" s="338"/>
      <c r="S7" s="338"/>
      <c r="T7" s="338"/>
      <c r="U7" s="338"/>
      <c r="V7" s="338"/>
    </row>
    <row r="8" spans="1:22" ht="15" customHeight="1" x14ac:dyDescent="0.15">
      <c r="A8" s="713" t="s">
        <v>199</v>
      </c>
      <c r="B8" s="714" t="s">
        <v>199</v>
      </c>
      <c r="C8" s="79">
        <v>563.85013667999999</v>
      </c>
      <c r="D8" s="79">
        <v>703.92454936000001</v>
      </c>
      <c r="E8" s="79">
        <v>618.72799999999995</v>
      </c>
      <c r="F8" s="79">
        <v>682.31799999999998</v>
      </c>
      <c r="G8" s="79">
        <v>597.99900000000002</v>
      </c>
      <c r="H8" s="79">
        <v>511.339</v>
      </c>
      <c r="I8" s="79">
        <v>454.18099999999998</v>
      </c>
      <c r="J8" s="81">
        <v>454.411</v>
      </c>
      <c r="K8" s="407"/>
      <c r="L8" s="337"/>
      <c r="M8" s="337"/>
      <c r="P8" s="338"/>
      <c r="Q8" s="338"/>
      <c r="R8" s="338"/>
      <c r="S8" s="338"/>
      <c r="T8" s="338"/>
      <c r="U8" s="338"/>
      <c r="V8" s="338"/>
    </row>
    <row r="9" spans="1:22" ht="15" customHeight="1" x14ac:dyDescent="0.15">
      <c r="A9" s="705" t="s">
        <v>200</v>
      </c>
      <c r="B9" s="706" t="s">
        <v>200</v>
      </c>
      <c r="C9" s="79">
        <v>15569.868696479998</v>
      </c>
      <c r="D9" s="79">
        <v>18353.186900029999</v>
      </c>
      <c r="E9" s="79">
        <v>21346.588</v>
      </c>
      <c r="F9" s="79">
        <v>22982.834999999999</v>
      </c>
      <c r="G9" s="79">
        <v>22626.251</v>
      </c>
      <c r="H9" s="79">
        <v>23053.679</v>
      </c>
      <c r="I9" s="79">
        <v>22854.300999999999</v>
      </c>
      <c r="J9" s="81">
        <v>23373.830999999998</v>
      </c>
      <c r="K9" s="407"/>
      <c r="L9" s="337"/>
      <c r="M9" s="337"/>
      <c r="P9" s="338"/>
      <c r="Q9" s="338"/>
      <c r="R9" s="338"/>
      <c r="S9" s="338"/>
      <c r="T9" s="338"/>
      <c r="U9" s="338"/>
      <c r="V9" s="338"/>
    </row>
    <row r="10" spans="1:22" ht="15" customHeight="1" x14ac:dyDescent="0.15">
      <c r="A10" s="718" t="s">
        <v>201</v>
      </c>
      <c r="B10" s="719" t="s">
        <v>202</v>
      </c>
      <c r="C10" s="82">
        <f>SUM(C7:C9)</f>
        <v>22982.94324552</v>
      </c>
      <c r="D10" s="82">
        <v>26518.91841518</v>
      </c>
      <c r="E10" s="82">
        <v>28993.366000000002</v>
      </c>
      <c r="F10" s="82">
        <f t="shared" ref="F10:J10" si="0">SUM(F7:F9)</f>
        <v>30779.652999999998</v>
      </c>
      <c r="G10" s="82">
        <f t="shared" si="0"/>
        <v>30507.95</v>
      </c>
      <c r="H10" s="82">
        <f t="shared" si="0"/>
        <v>31248.718000000001</v>
      </c>
      <c r="I10" s="82">
        <f t="shared" si="0"/>
        <v>31292.182000000001</v>
      </c>
      <c r="J10" s="83">
        <f t="shared" si="0"/>
        <v>32111.941999999999</v>
      </c>
      <c r="M10" s="339"/>
      <c r="N10" s="339"/>
      <c r="O10" s="339"/>
      <c r="P10" s="339"/>
      <c r="Q10" s="339"/>
      <c r="R10" s="339"/>
      <c r="S10" s="339"/>
      <c r="T10" s="339"/>
      <c r="U10" s="339"/>
      <c r="V10" s="339"/>
    </row>
    <row r="11" spans="1:22" ht="28.5" customHeight="1" thickBot="1" x14ac:dyDescent="0.25">
      <c r="A11" s="720" t="s">
        <v>203</v>
      </c>
      <c r="B11" s="721"/>
      <c r="C11" s="340">
        <v>2116.1129810299999</v>
      </c>
      <c r="D11" s="340">
        <v>2184.0676429999999</v>
      </c>
      <c r="E11" s="340">
        <v>1787.8765310000001</v>
      </c>
      <c r="F11" s="340">
        <v>1953.41</v>
      </c>
      <c r="G11" s="340">
        <v>3365.8389999999999</v>
      </c>
      <c r="H11" s="340">
        <v>4310.5259999999998</v>
      </c>
      <c r="I11" s="340">
        <v>4644.08</v>
      </c>
      <c r="J11" s="341">
        <v>4296.6049999999996</v>
      </c>
      <c r="K11" s="407"/>
      <c r="L11" s="407"/>
      <c r="M11" s="407"/>
      <c r="N11" s="342"/>
      <c r="O11" s="342"/>
      <c r="P11" s="343"/>
      <c r="Q11" s="343"/>
      <c r="R11" s="343"/>
      <c r="S11" s="343"/>
      <c r="T11" s="343"/>
      <c r="U11" s="343"/>
      <c r="V11" s="343"/>
    </row>
    <row r="12" spans="1:22" ht="28.5" customHeight="1" thickBot="1" x14ac:dyDescent="0.2">
      <c r="A12" s="722" t="s">
        <v>204</v>
      </c>
      <c r="B12" s="723" t="s">
        <v>205</v>
      </c>
      <c r="C12" s="84">
        <f t="shared" ref="C12:J12" si="1">C11/C10</f>
        <v>9.2073193516782836E-2</v>
      </c>
      <c r="D12" s="84">
        <f t="shared" si="1"/>
        <v>8.2358850719559978E-2</v>
      </c>
      <c r="E12" s="84">
        <f t="shared" si="1"/>
        <v>6.1665021267278866E-2</v>
      </c>
      <c r="F12" s="84">
        <f t="shared" si="1"/>
        <v>6.3464328204089898E-2</v>
      </c>
      <c r="G12" s="84">
        <f t="shared" si="1"/>
        <v>0.11032661978271237</v>
      </c>
      <c r="H12" s="84">
        <f t="shared" si="1"/>
        <v>0.13794249095274883</v>
      </c>
      <c r="I12" s="84">
        <f t="shared" si="1"/>
        <v>0.14841023230658698</v>
      </c>
      <c r="J12" s="85">
        <f t="shared" si="1"/>
        <v>0.13380084580371998</v>
      </c>
      <c r="K12" s="407"/>
      <c r="L12" s="407"/>
      <c r="M12" s="407"/>
      <c r="N12" s="342"/>
      <c r="O12" s="342"/>
      <c r="P12" s="343"/>
      <c r="Q12" s="343"/>
      <c r="R12" s="343"/>
      <c r="S12" s="343"/>
      <c r="T12" s="343"/>
      <c r="U12" s="343"/>
      <c r="V12" s="343"/>
    </row>
    <row r="13" spans="1:22" ht="11.25" hidden="1" x14ac:dyDescent="0.15">
      <c r="A13" s="86" t="s">
        <v>206</v>
      </c>
      <c r="B13" s="87" t="s">
        <v>207</v>
      </c>
      <c r="K13" s="407"/>
      <c r="L13" s="407"/>
      <c r="M13" s="344"/>
      <c r="N13" s="342"/>
      <c r="O13" s="342"/>
      <c r="P13" s="343"/>
      <c r="Q13" s="343"/>
      <c r="R13" s="343"/>
      <c r="S13" s="343"/>
      <c r="T13" s="343"/>
      <c r="U13" s="343"/>
      <c r="V13" s="343"/>
    </row>
    <row r="14" spans="1:22" ht="11.25" hidden="1" x14ac:dyDescent="0.15">
      <c r="A14" s="86" t="s">
        <v>208</v>
      </c>
      <c r="B14" s="87" t="s">
        <v>209</v>
      </c>
      <c r="K14" s="407"/>
      <c r="L14" s="407"/>
      <c r="M14" s="344"/>
      <c r="N14" s="342"/>
      <c r="O14" s="342"/>
      <c r="P14" s="343"/>
      <c r="Q14" s="343"/>
      <c r="R14" s="343"/>
      <c r="S14" s="343"/>
      <c r="T14" s="343"/>
      <c r="U14" s="343"/>
      <c r="V14" s="343"/>
    </row>
    <row r="15" spans="1:22" ht="45.75" hidden="1" customHeight="1" x14ac:dyDescent="0.15">
      <c r="K15" s="407"/>
      <c r="L15" s="407"/>
      <c r="M15" s="407"/>
      <c r="N15" s="342"/>
      <c r="O15" s="342"/>
      <c r="P15" s="343"/>
      <c r="Q15" s="343"/>
      <c r="R15" s="343"/>
      <c r="S15" s="343"/>
      <c r="T15" s="343"/>
      <c r="U15" s="343"/>
      <c r="V15" s="343"/>
    </row>
    <row r="16" spans="1:22" s="88" customFormat="1" ht="17.25" hidden="1" customHeight="1" x14ac:dyDescent="0.15">
      <c r="A16" s="708" t="s">
        <v>396</v>
      </c>
      <c r="B16" s="708"/>
      <c r="C16" s="708"/>
      <c r="D16" s="708"/>
      <c r="E16" s="708"/>
      <c r="F16" s="708"/>
      <c r="G16" s="708"/>
      <c r="H16" s="708"/>
      <c r="I16" s="408"/>
      <c r="J16" s="408"/>
      <c r="K16" s="407"/>
      <c r="L16" s="407"/>
      <c r="M16" s="407"/>
      <c r="N16" s="409"/>
      <c r="O16" s="409"/>
      <c r="P16" s="345"/>
      <c r="Q16" s="345"/>
      <c r="R16" s="345"/>
      <c r="S16" s="345"/>
      <c r="T16" s="345"/>
      <c r="U16" s="345"/>
      <c r="V16" s="345"/>
    </row>
    <row r="17" spans="1:22" ht="11.25" hidden="1" customHeight="1" thickBot="1" x14ac:dyDescent="0.25">
      <c r="A17" s="72"/>
      <c r="F17" s="73"/>
      <c r="G17" s="73"/>
      <c r="H17" s="73" t="s">
        <v>279</v>
      </c>
      <c r="I17" s="73"/>
      <c r="J17" s="73"/>
      <c r="K17" s="407"/>
      <c r="L17" s="407"/>
      <c r="M17" s="407"/>
      <c r="N17" s="339"/>
      <c r="O17" s="339"/>
      <c r="P17" s="343"/>
      <c r="Q17" s="343"/>
      <c r="R17" s="343"/>
      <c r="S17" s="343"/>
      <c r="T17" s="343"/>
      <c r="U17" s="343"/>
      <c r="V17" s="343"/>
    </row>
    <row r="18" spans="1:22" ht="18" hidden="1" customHeight="1" thickBot="1" x14ac:dyDescent="0.2">
      <c r="A18" s="709" t="s">
        <v>194</v>
      </c>
      <c r="B18" s="710"/>
      <c r="C18" s="74">
        <v>2018</v>
      </c>
      <c r="D18" s="74" t="s">
        <v>195</v>
      </c>
      <c r="E18" s="75" t="s">
        <v>196</v>
      </c>
      <c r="F18" s="75"/>
      <c r="G18" s="75" t="s">
        <v>278</v>
      </c>
      <c r="H18" s="76" t="s">
        <v>395</v>
      </c>
      <c r="I18" s="76"/>
      <c r="J18" s="76"/>
      <c r="K18" s="407"/>
      <c r="L18" s="337"/>
      <c r="M18" s="337"/>
      <c r="P18" s="338"/>
      <c r="Q18" s="338"/>
      <c r="R18" s="338"/>
      <c r="S18" s="338"/>
      <c r="T18" s="338"/>
      <c r="U18" s="338"/>
      <c r="V18" s="338"/>
    </row>
    <row r="19" spans="1:22" ht="17.25" hidden="1" customHeight="1" thickBot="1" x14ac:dyDescent="0.2">
      <c r="A19" s="716" t="s">
        <v>198</v>
      </c>
      <c r="B19" s="717"/>
      <c r="C19" s="89">
        <f t="shared" ref="C19:H21" si="2">C7</f>
        <v>6849.2244123600003</v>
      </c>
      <c r="D19" s="89">
        <f t="shared" si="2"/>
        <v>7461.8069657899996</v>
      </c>
      <c r="E19" s="91">
        <f t="shared" si="2"/>
        <v>7028.05</v>
      </c>
      <c r="F19" s="91"/>
      <c r="G19" s="91">
        <f t="shared" si="2"/>
        <v>7283.7</v>
      </c>
      <c r="H19" s="90">
        <f t="shared" si="2"/>
        <v>7683.7</v>
      </c>
      <c r="I19" s="90"/>
      <c r="J19" s="90"/>
      <c r="P19" s="407"/>
      <c r="Q19" s="407"/>
      <c r="R19" s="407"/>
      <c r="S19" s="407"/>
      <c r="T19" s="407"/>
      <c r="U19" s="407"/>
      <c r="V19" s="407"/>
    </row>
    <row r="20" spans="1:22" ht="17.25" hidden="1" customHeight="1" thickBot="1" x14ac:dyDescent="0.2">
      <c r="A20" s="705" t="s">
        <v>199</v>
      </c>
      <c r="B20" s="706"/>
      <c r="C20" s="89">
        <f t="shared" si="2"/>
        <v>563.85013667999999</v>
      </c>
      <c r="D20" s="89">
        <f t="shared" si="2"/>
        <v>703.92454936000001</v>
      </c>
      <c r="E20" s="91">
        <f t="shared" si="2"/>
        <v>618.72799999999995</v>
      </c>
      <c r="F20" s="91"/>
      <c r="G20" s="91">
        <f t="shared" si="2"/>
        <v>597.99900000000002</v>
      </c>
      <c r="H20" s="90">
        <f t="shared" si="2"/>
        <v>511.339</v>
      </c>
      <c r="I20" s="90"/>
      <c r="J20" s="90"/>
      <c r="K20" s="338"/>
      <c r="L20" s="344"/>
      <c r="M20" s="344"/>
      <c r="N20" s="344"/>
      <c r="O20" s="344"/>
      <c r="P20" s="346"/>
      <c r="Q20" s="346"/>
      <c r="R20" s="346"/>
      <c r="S20" s="346"/>
      <c r="T20" s="346"/>
      <c r="U20" s="346"/>
      <c r="V20" s="346"/>
    </row>
    <row r="21" spans="1:22" ht="42" hidden="1" customHeight="1" x14ac:dyDescent="0.15">
      <c r="A21" s="705" t="s">
        <v>200</v>
      </c>
      <c r="B21" s="706"/>
      <c r="C21" s="89">
        <f t="shared" si="2"/>
        <v>15569.868696479998</v>
      </c>
      <c r="D21" s="89">
        <f t="shared" si="2"/>
        <v>18353.186900029999</v>
      </c>
      <c r="E21" s="91">
        <f t="shared" si="2"/>
        <v>21346.588</v>
      </c>
      <c r="F21" s="91"/>
      <c r="G21" s="91">
        <f t="shared" si="2"/>
        <v>22626.251</v>
      </c>
      <c r="H21" s="90">
        <f t="shared" si="2"/>
        <v>23053.679</v>
      </c>
      <c r="I21" s="90"/>
      <c r="J21" s="90"/>
      <c r="L21" s="407"/>
      <c r="N21" s="347"/>
      <c r="O21" s="347"/>
      <c r="P21" s="348"/>
      <c r="Q21" s="348"/>
      <c r="R21" s="348"/>
      <c r="S21" s="348"/>
      <c r="T21" s="348"/>
      <c r="U21" s="348"/>
      <c r="V21" s="348"/>
    </row>
    <row r="22" spans="1:22" ht="16.5" hidden="1" customHeight="1" thickBot="1" x14ac:dyDescent="0.2">
      <c r="A22" s="726" t="s">
        <v>201</v>
      </c>
      <c r="B22" s="727"/>
      <c r="C22" s="92">
        <f t="shared" ref="C22:H22" si="3">SUM(C19:C21)</f>
        <v>22982.94324552</v>
      </c>
      <c r="D22" s="92">
        <f t="shared" si="3"/>
        <v>26518.91841518</v>
      </c>
      <c r="E22" s="92">
        <f t="shared" si="3"/>
        <v>28993.366000000002</v>
      </c>
      <c r="F22" s="92"/>
      <c r="G22" s="92">
        <f t="shared" si="3"/>
        <v>30507.95</v>
      </c>
      <c r="H22" s="93">
        <f t="shared" si="3"/>
        <v>31248.718000000001</v>
      </c>
      <c r="I22" s="93"/>
      <c r="J22" s="93"/>
      <c r="L22" s="407"/>
      <c r="N22" s="409"/>
      <c r="O22" s="409"/>
      <c r="P22" s="348"/>
      <c r="Q22" s="348"/>
      <c r="R22" s="348"/>
      <c r="S22" s="348"/>
      <c r="T22" s="348"/>
      <c r="U22" s="348"/>
      <c r="V22" s="348"/>
    </row>
    <row r="23" spans="1:22" ht="5.25" hidden="1" customHeight="1" thickBot="1" x14ac:dyDescent="0.2">
      <c r="A23" s="94"/>
      <c r="B23" s="95"/>
      <c r="C23" s="95"/>
      <c r="D23" s="96"/>
      <c r="E23" s="96"/>
      <c r="F23" s="96"/>
      <c r="G23" s="96"/>
      <c r="H23" s="97"/>
      <c r="I23" s="97"/>
      <c r="J23" s="97"/>
      <c r="L23" s="728"/>
      <c r="M23" s="729"/>
      <c r="N23" s="715"/>
      <c r="O23" s="715"/>
      <c r="P23" s="348"/>
      <c r="Q23" s="348"/>
      <c r="R23" s="348"/>
      <c r="S23" s="348"/>
      <c r="T23" s="348"/>
      <c r="U23" s="348"/>
      <c r="V23" s="348"/>
    </row>
    <row r="24" spans="1:22" ht="15" hidden="1" customHeight="1" x14ac:dyDescent="0.15">
      <c r="A24" s="716" t="s">
        <v>210</v>
      </c>
      <c r="B24" s="717"/>
      <c r="C24" s="91">
        <v>2372.51298103</v>
      </c>
      <c r="D24" s="91">
        <v>2514.7914584600003</v>
      </c>
      <c r="E24" s="91">
        <v>1944.6391734600002</v>
      </c>
      <c r="F24" s="91"/>
      <c r="G24" s="91">
        <v>1497.4428578700004</v>
      </c>
      <c r="H24" s="90">
        <v>725.87657216000002</v>
      </c>
      <c r="I24" s="90"/>
      <c r="J24" s="90"/>
    </row>
    <row r="25" spans="1:22" ht="15" hidden="1" customHeight="1" x14ac:dyDescent="0.15">
      <c r="A25" s="705" t="s">
        <v>211</v>
      </c>
      <c r="B25" s="706"/>
      <c r="C25" s="80">
        <v>71.259</v>
      </c>
      <c r="D25" s="80">
        <v>72.3</v>
      </c>
      <c r="E25" s="80">
        <v>72.099999999999994</v>
      </c>
      <c r="F25" s="80"/>
      <c r="G25" s="80">
        <v>72.099999999999994</v>
      </c>
      <c r="H25" s="81">
        <v>0</v>
      </c>
      <c r="I25" s="81"/>
      <c r="J25" s="81"/>
    </row>
    <row r="26" spans="1:22" ht="15" hidden="1" customHeight="1" x14ac:dyDescent="0.15">
      <c r="A26" s="705" t="s">
        <v>212</v>
      </c>
      <c r="B26" s="706"/>
      <c r="C26" s="80">
        <v>0</v>
      </c>
      <c r="D26" s="80">
        <v>0</v>
      </c>
      <c r="E26" s="80">
        <v>0</v>
      </c>
      <c r="F26" s="80"/>
      <c r="G26" s="80">
        <v>0</v>
      </c>
      <c r="H26" s="81">
        <v>0</v>
      </c>
      <c r="I26" s="81"/>
      <c r="J26" s="81"/>
    </row>
    <row r="27" spans="1:22" ht="15.75" hidden="1" customHeight="1" thickBot="1" x14ac:dyDescent="0.2">
      <c r="A27" s="724" t="s">
        <v>213</v>
      </c>
      <c r="B27" s="725"/>
      <c r="C27" s="92">
        <f t="shared" ref="C27:H27" si="4">SUM(C24:C26)</f>
        <v>2443.77198103</v>
      </c>
      <c r="D27" s="92">
        <f t="shared" si="4"/>
        <v>2587.0914584600005</v>
      </c>
      <c r="E27" s="92">
        <f t="shared" si="4"/>
        <v>2016.7391734600001</v>
      </c>
      <c r="F27" s="92"/>
      <c r="G27" s="92">
        <f t="shared" si="4"/>
        <v>1569.5428578700003</v>
      </c>
      <c r="H27" s="93">
        <f t="shared" si="4"/>
        <v>725.87657216000002</v>
      </c>
      <c r="I27" s="93"/>
      <c r="J27" s="93"/>
    </row>
    <row r="28" spans="1:22" ht="3.75" hidden="1" customHeight="1" thickBot="1" x14ac:dyDescent="0.2">
      <c r="A28" s="94"/>
      <c r="B28" s="95"/>
      <c r="C28" s="95"/>
      <c r="D28" s="96"/>
      <c r="E28" s="96"/>
      <c r="F28" s="96"/>
      <c r="G28" s="96"/>
      <c r="H28" s="97"/>
      <c r="I28" s="97"/>
      <c r="J28" s="97"/>
    </row>
    <row r="29" spans="1:22" ht="27" hidden="1" customHeight="1" x14ac:dyDescent="0.15">
      <c r="A29" s="730" t="s">
        <v>214</v>
      </c>
      <c r="B29" s="731"/>
      <c r="C29" s="91">
        <v>2372.51298103</v>
      </c>
      <c r="D29" s="91">
        <v>1777.81228571</v>
      </c>
      <c r="E29" s="91">
        <v>1262.060285</v>
      </c>
      <c r="F29" s="91"/>
      <c r="G29" s="91">
        <v>838.56128570999999</v>
      </c>
      <c r="H29" s="90">
        <v>1153.16828571</v>
      </c>
      <c r="I29" s="90"/>
      <c r="J29" s="90"/>
    </row>
    <row r="30" spans="1:22" ht="15" hidden="1" customHeight="1" x14ac:dyDescent="0.15">
      <c r="A30" s="732" t="s">
        <v>215</v>
      </c>
      <c r="B30" s="733"/>
      <c r="C30" s="80">
        <v>71.259</v>
      </c>
      <c r="D30" s="80">
        <v>58.78</v>
      </c>
      <c r="E30" s="80">
        <v>45</v>
      </c>
      <c r="F30" s="80"/>
      <c r="G30" s="80">
        <v>36</v>
      </c>
      <c r="H30" s="81">
        <v>30</v>
      </c>
      <c r="I30" s="81"/>
      <c r="J30" s="81"/>
    </row>
    <row r="31" spans="1:22" ht="15.75" hidden="1" customHeight="1" thickBot="1" x14ac:dyDescent="0.2">
      <c r="A31" s="724" t="s">
        <v>216</v>
      </c>
      <c r="B31" s="725"/>
      <c r="C31" s="92">
        <f t="shared" ref="C31:H31" si="5">SUM(C29:C30)</f>
        <v>2443.77198103</v>
      </c>
      <c r="D31" s="92">
        <f t="shared" si="5"/>
        <v>1836.5922857099999</v>
      </c>
      <c r="E31" s="92">
        <f t="shared" si="5"/>
        <v>1307.060285</v>
      </c>
      <c r="F31" s="92"/>
      <c r="G31" s="92">
        <f t="shared" si="5"/>
        <v>874.56128570999999</v>
      </c>
      <c r="H31" s="93">
        <f t="shared" si="5"/>
        <v>1183.16828571</v>
      </c>
      <c r="I31" s="93"/>
      <c r="J31" s="93"/>
    </row>
    <row r="32" spans="1:22" ht="5.25" hidden="1" customHeight="1" thickBot="1" x14ac:dyDescent="0.2">
      <c r="A32" s="94"/>
      <c r="B32" s="95"/>
      <c r="C32" s="95"/>
      <c r="D32" s="96"/>
      <c r="E32" s="96"/>
      <c r="F32" s="96"/>
      <c r="G32" s="96"/>
      <c r="H32" s="97"/>
      <c r="I32" s="97"/>
      <c r="J32" s="97"/>
    </row>
    <row r="33" spans="1:10" ht="15" hidden="1" customHeight="1" x14ac:dyDescent="0.15">
      <c r="A33" s="730" t="s">
        <v>217</v>
      </c>
      <c r="B33" s="731"/>
      <c r="C33" s="91">
        <v>21071.900602579997</v>
      </c>
      <c r="D33" s="91">
        <v>25313.829259999999</v>
      </c>
      <c r="E33" s="91">
        <v>26780.404999999999</v>
      </c>
      <c r="F33" s="91"/>
      <c r="G33" s="91">
        <v>26857.46643</v>
      </c>
      <c r="H33" s="90">
        <v>26917.470999999998</v>
      </c>
      <c r="I33" s="90"/>
      <c r="J33" s="90"/>
    </row>
    <row r="34" spans="1:10" ht="15.75" hidden="1" customHeight="1" thickBot="1" x14ac:dyDescent="0.2">
      <c r="A34" s="724" t="s">
        <v>218</v>
      </c>
      <c r="B34" s="725"/>
      <c r="C34" s="92">
        <f t="shared" ref="C34:G34" si="6">SUM(C33)</f>
        <v>21071.900602579997</v>
      </c>
      <c r="D34" s="92">
        <f t="shared" si="6"/>
        <v>25313.829259999999</v>
      </c>
      <c r="E34" s="92">
        <f t="shared" si="6"/>
        <v>26780.404999999999</v>
      </c>
      <c r="F34" s="92"/>
      <c r="G34" s="92">
        <f t="shared" si="6"/>
        <v>26857.46643</v>
      </c>
      <c r="H34" s="93">
        <f t="shared" ref="H34" si="7">SUM(H33)</f>
        <v>26917.470999999998</v>
      </c>
      <c r="I34" s="93"/>
      <c r="J34" s="93"/>
    </row>
    <row r="35" spans="1:10" ht="3.75" hidden="1" customHeight="1" thickBot="1" x14ac:dyDescent="0.2">
      <c r="A35" s="94"/>
      <c r="B35" s="95"/>
      <c r="C35" s="95"/>
      <c r="D35" s="96"/>
      <c r="E35" s="96"/>
      <c r="F35" s="96"/>
      <c r="G35" s="96"/>
      <c r="H35" s="97"/>
      <c r="I35" s="97"/>
      <c r="J35" s="97"/>
    </row>
    <row r="36" spans="1:10" ht="24.75" hidden="1" customHeight="1" thickBot="1" x14ac:dyDescent="0.2">
      <c r="A36" s="734" t="s">
        <v>219</v>
      </c>
      <c r="B36" s="735"/>
      <c r="C36" s="98">
        <f t="shared" ref="C36:H36" si="8">C22-(C34-C30)</f>
        <v>1982.3016429400013</v>
      </c>
      <c r="D36" s="98">
        <f t="shared" si="8"/>
        <v>1263.8691551800002</v>
      </c>
      <c r="E36" s="98">
        <f t="shared" si="8"/>
        <v>2257.961000000003</v>
      </c>
      <c r="F36" s="98"/>
      <c r="G36" s="98">
        <f t="shared" si="8"/>
        <v>3686.4835700000003</v>
      </c>
      <c r="H36" s="99">
        <f t="shared" si="8"/>
        <v>4361.247000000003</v>
      </c>
      <c r="I36" s="99"/>
      <c r="J36" s="99"/>
    </row>
    <row r="37" spans="1:10" ht="6" hidden="1" customHeight="1" thickTop="1" thickBot="1" x14ac:dyDescent="0.2">
      <c r="A37" s="100"/>
      <c r="B37" s="101"/>
      <c r="C37" s="101"/>
      <c r="D37" s="102"/>
      <c r="E37" s="102"/>
      <c r="F37" s="102"/>
      <c r="G37" s="102"/>
      <c r="H37" s="103"/>
      <c r="I37" s="103"/>
      <c r="J37" s="103"/>
    </row>
    <row r="38" spans="1:10" ht="33" hidden="1" customHeight="1" x14ac:dyDescent="0.15">
      <c r="A38" s="736" t="s">
        <v>220</v>
      </c>
      <c r="B38" s="737"/>
      <c r="C38" s="104">
        <f t="shared" ref="C38:H38" si="9">C27/C22</f>
        <v>0.10632980967336973</v>
      </c>
      <c r="D38" s="104">
        <f t="shared" si="9"/>
        <v>9.7556446984621126E-2</v>
      </c>
      <c r="E38" s="104">
        <f t="shared" si="9"/>
        <v>6.9558642258370412E-2</v>
      </c>
      <c r="F38" s="104"/>
      <c r="G38" s="104">
        <f t="shared" si="9"/>
        <v>5.1447011610744095E-2</v>
      </c>
      <c r="H38" s="105">
        <f t="shared" si="9"/>
        <v>2.3229003255749565E-2</v>
      </c>
      <c r="I38" s="105"/>
      <c r="J38" s="105"/>
    </row>
    <row r="39" spans="1:10" ht="33.75" hidden="1" customHeight="1" x14ac:dyDescent="0.15">
      <c r="A39" s="738" t="s">
        <v>221</v>
      </c>
      <c r="B39" s="739"/>
      <c r="C39" s="106">
        <f>C31/C22</f>
        <v>0.10632980967336973</v>
      </c>
      <c r="D39" s="106">
        <f t="shared" ref="D39:H39" si="10">D31/D22</f>
        <v>6.9255927295235956E-2</v>
      </c>
      <c r="E39" s="106">
        <f t="shared" si="10"/>
        <v>4.5081357059404553E-2</v>
      </c>
      <c r="F39" s="106"/>
      <c r="G39" s="106">
        <f t="shared" si="10"/>
        <v>2.8666668383486926E-2</v>
      </c>
      <c r="H39" s="107">
        <f t="shared" si="10"/>
        <v>3.7862938431906232E-2</v>
      </c>
      <c r="I39" s="107"/>
      <c r="J39" s="107"/>
    </row>
    <row r="40" spans="1:10" ht="33" hidden="1" customHeight="1" thickBot="1" x14ac:dyDescent="0.2">
      <c r="A40" s="724" t="s">
        <v>222</v>
      </c>
      <c r="B40" s="725"/>
      <c r="C40" s="108">
        <f t="shared" ref="C40:H40" si="11">C36/C30</f>
        <v>27.818263558848724</v>
      </c>
      <c r="D40" s="108">
        <f t="shared" si="11"/>
        <v>21.501686886355905</v>
      </c>
      <c r="E40" s="108">
        <f t="shared" si="11"/>
        <v>50.176911111111174</v>
      </c>
      <c r="F40" s="108"/>
      <c r="G40" s="108">
        <f t="shared" si="11"/>
        <v>102.40232138888889</v>
      </c>
      <c r="H40" s="109">
        <f t="shared" si="11"/>
        <v>145.37490000000011</v>
      </c>
      <c r="I40" s="109"/>
      <c r="J40" s="109"/>
    </row>
    <row r="41" spans="1:10" ht="35.25" customHeight="1" x14ac:dyDescent="0.15">
      <c r="A41" s="110"/>
      <c r="B41" s="111"/>
      <c r="C41" s="349"/>
    </row>
    <row r="42" spans="1:10" ht="18" customHeight="1" x14ac:dyDescent="0.15">
      <c r="A42" s="708" t="s">
        <v>69</v>
      </c>
      <c r="B42" s="708"/>
      <c r="C42" s="708"/>
      <c r="D42" s="708"/>
      <c r="E42" s="708"/>
      <c r="F42" s="708"/>
      <c r="G42" s="708"/>
      <c r="H42" s="708"/>
      <c r="I42" s="708"/>
      <c r="J42" s="708"/>
    </row>
    <row r="43" spans="1:10" ht="12" thickBot="1" x14ac:dyDescent="0.2">
      <c r="A43" s="86"/>
      <c r="B43" s="87"/>
      <c r="C43" s="88"/>
      <c r="G43" s="73"/>
      <c r="I43" s="73"/>
      <c r="J43" s="73" t="s">
        <v>279</v>
      </c>
    </row>
    <row r="44" spans="1:10" ht="18" customHeight="1" thickBot="1" x14ac:dyDescent="0.2">
      <c r="A44" s="709" t="s">
        <v>194</v>
      </c>
      <c r="B44" s="710"/>
      <c r="C44" s="74">
        <v>2018</v>
      </c>
      <c r="D44" s="74">
        <v>2019</v>
      </c>
      <c r="E44" s="74">
        <v>2020</v>
      </c>
      <c r="F44" s="74" t="s">
        <v>197</v>
      </c>
      <c r="G44" s="74" t="s">
        <v>278</v>
      </c>
      <c r="H44" s="74" t="s">
        <v>395</v>
      </c>
      <c r="I44" s="74" t="s">
        <v>664</v>
      </c>
      <c r="J44" s="76" t="s">
        <v>665</v>
      </c>
    </row>
    <row r="45" spans="1:10" ht="17.25" customHeight="1" x14ac:dyDescent="0.15">
      <c r="A45" s="740" t="s">
        <v>223</v>
      </c>
      <c r="B45" s="741">
        <v>17394.467784840002</v>
      </c>
      <c r="C45" s="77">
        <v>24084.84937855</v>
      </c>
      <c r="D45" s="77">
        <v>27879.472000000002</v>
      </c>
      <c r="E45" s="77">
        <v>30200.325000000001</v>
      </c>
      <c r="F45" s="77">
        <v>31454.043387000002</v>
      </c>
      <c r="G45" s="77">
        <v>31011.736000000001</v>
      </c>
      <c r="H45" s="77">
        <v>32531.248</v>
      </c>
      <c r="I45" s="77">
        <v>33927.845999999998</v>
      </c>
      <c r="J45" s="78">
        <v>35265.294999999998</v>
      </c>
    </row>
    <row r="46" spans="1:10" ht="17.25" customHeight="1" x14ac:dyDescent="0.15">
      <c r="A46" s="705" t="s">
        <v>224</v>
      </c>
      <c r="B46" s="706"/>
      <c r="C46" s="79">
        <v>21299.262999999999</v>
      </c>
      <c r="D46" s="79">
        <v>23497.412</v>
      </c>
      <c r="E46" s="79">
        <v>25884.942999999999</v>
      </c>
      <c r="F46" s="79">
        <v>28404.672477464999</v>
      </c>
      <c r="G46" s="79">
        <v>30136.3941328275</v>
      </c>
      <c r="H46" s="79">
        <v>31299.338114829996</v>
      </c>
      <c r="I46" s="79">
        <v>32231.21834675</v>
      </c>
      <c r="J46" s="81">
        <v>33184.03125</v>
      </c>
    </row>
    <row r="47" spans="1:10" ht="17.25" customHeight="1" thickBot="1" x14ac:dyDescent="0.2">
      <c r="A47" s="742" t="s">
        <v>225</v>
      </c>
      <c r="B47" s="743"/>
      <c r="C47" s="362">
        <f t="shared" ref="C47:F47" si="12">C11</f>
        <v>2116.1129810299999</v>
      </c>
      <c r="D47" s="362">
        <f t="shared" si="12"/>
        <v>2184.0676429999999</v>
      </c>
      <c r="E47" s="362">
        <f t="shared" si="12"/>
        <v>1787.8765310000001</v>
      </c>
      <c r="F47" s="362">
        <f t="shared" si="12"/>
        <v>1953.41</v>
      </c>
      <c r="G47" s="362">
        <f>G11</f>
        <v>3365.8389999999999</v>
      </c>
      <c r="H47" s="362">
        <f t="shared" ref="H47:J47" si="13">H11</f>
        <v>4310.5259999999998</v>
      </c>
      <c r="I47" s="362">
        <f t="shared" si="13"/>
        <v>4644.08</v>
      </c>
      <c r="J47" s="588">
        <f t="shared" si="13"/>
        <v>4296.6049999999996</v>
      </c>
    </row>
    <row r="48" spans="1:10" ht="19.5" customHeight="1" thickBot="1" x14ac:dyDescent="0.2">
      <c r="A48" s="722" t="s">
        <v>226</v>
      </c>
      <c r="B48" s="723"/>
      <c r="C48" s="84">
        <f t="shared" ref="C48:J48" si="14">(C47)/C46</f>
        <v>9.9351464932378175E-2</v>
      </c>
      <c r="D48" s="84">
        <f t="shared" si="14"/>
        <v>9.2949284925505832E-2</v>
      </c>
      <c r="E48" s="84">
        <f t="shared" si="14"/>
        <v>6.9070135908740463E-2</v>
      </c>
      <c r="F48" s="84">
        <f>(F47)/F46</f>
        <v>6.8770727828308828E-2</v>
      </c>
      <c r="G48" s="84">
        <f t="shared" si="14"/>
        <v>0.11168685228779908</v>
      </c>
      <c r="H48" s="84">
        <f t="shared" si="14"/>
        <v>0.13771939790501903</v>
      </c>
      <c r="I48" s="84">
        <f t="shared" si="14"/>
        <v>0.14408639319922825</v>
      </c>
      <c r="J48" s="85">
        <f t="shared" si="14"/>
        <v>0.12947809045954897</v>
      </c>
    </row>
    <row r="49" spans="1:3" x14ac:dyDescent="0.15">
      <c r="C49" s="350"/>
    </row>
    <row r="50" spans="1:3" ht="10.5" customHeight="1" x14ac:dyDescent="0.15">
      <c r="A50" s="464" t="s">
        <v>666</v>
      </c>
      <c r="B50" s="111"/>
      <c r="C50" s="349"/>
    </row>
    <row r="51" spans="1:3" x14ac:dyDescent="0.15">
      <c r="C51" s="351"/>
    </row>
    <row r="52" spans="1:3" x14ac:dyDescent="0.15">
      <c r="C52" s="352"/>
    </row>
    <row r="53" spans="1:3" x14ac:dyDescent="0.15">
      <c r="C53" s="88"/>
    </row>
    <row r="54" spans="1:3" x14ac:dyDescent="0.15">
      <c r="C54" s="88"/>
    </row>
    <row r="55" spans="1:3" ht="10.5" customHeight="1" x14ac:dyDescent="0.15">
      <c r="C55" s="351"/>
    </row>
    <row r="56" spans="1:3" ht="10.5" customHeight="1" x14ac:dyDescent="0.15">
      <c r="C56" s="353"/>
    </row>
    <row r="57" spans="1:3" ht="10.5" customHeight="1" x14ac:dyDescent="0.15"/>
    <row r="59" spans="1:3" ht="21.75" customHeight="1" x14ac:dyDescent="0.15"/>
    <row r="60" spans="1:3" ht="10.5" customHeight="1" x14ac:dyDescent="0.15"/>
    <row r="62" spans="1:3" ht="11.25" customHeight="1" x14ac:dyDescent="0.15"/>
    <row r="64" spans="1:3" ht="10.5" customHeight="1" x14ac:dyDescent="0.15"/>
    <row r="67" ht="11.25" customHeight="1" x14ac:dyDescent="0.15"/>
    <row r="70" ht="10.5" customHeight="1" x14ac:dyDescent="0.15"/>
    <row r="71" ht="10.5" customHeight="1" x14ac:dyDescent="0.15"/>
    <row r="72" ht="11.25" customHeight="1" x14ac:dyDescent="0.15"/>
    <row r="74" ht="11.25" customHeight="1" x14ac:dyDescent="0.15"/>
    <row r="77" ht="10.5" customHeight="1" x14ac:dyDescent="0.15"/>
    <row r="78" ht="10.5" customHeight="1" x14ac:dyDescent="0.15"/>
    <row r="79" ht="11.25" customHeight="1" x14ac:dyDescent="0.15"/>
  </sheetData>
  <mergeCells count="36">
    <mergeCell ref="A48:B48"/>
    <mergeCell ref="A33:B33"/>
    <mergeCell ref="A34:B34"/>
    <mergeCell ref="A36:B36"/>
    <mergeCell ref="A38:B38"/>
    <mergeCell ref="A39:B39"/>
    <mergeCell ref="A40:B40"/>
    <mergeCell ref="A42:J42"/>
    <mergeCell ref="A44:B44"/>
    <mergeCell ref="A45:B45"/>
    <mergeCell ref="A46:B46"/>
    <mergeCell ref="A47:B47"/>
    <mergeCell ref="A31:B31"/>
    <mergeCell ref="A20:B20"/>
    <mergeCell ref="A21:B21"/>
    <mergeCell ref="A22:B22"/>
    <mergeCell ref="L23:M23"/>
    <mergeCell ref="A25:B25"/>
    <mergeCell ref="A26:B26"/>
    <mergeCell ref="A27:B27"/>
    <mergeCell ref="A29:B29"/>
    <mergeCell ref="A30:B30"/>
    <mergeCell ref="N23:O23"/>
    <mergeCell ref="A24:B24"/>
    <mergeCell ref="A10:B10"/>
    <mergeCell ref="A11:B11"/>
    <mergeCell ref="A12:B12"/>
    <mergeCell ref="A16:H16"/>
    <mergeCell ref="A18:B18"/>
    <mergeCell ref="A19:B19"/>
    <mergeCell ref="A9:B9"/>
    <mergeCell ref="A2:J2"/>
    <mergeCell ref="A4:J4"/>
    <mergeCell ref="A6:B6"/>
    <mergeCell ref="A7:B7"/>
    <mergeCell ref="A8:B8"/>
  </mergeCells>
  <printOptions horizontalCentered="1"/>
  <pageMargins left="0.39370078740157483" right="0.39370078740157483" top="0.59055118110236227" bottom="0.39370078740157483" header="0.31496062992125984" footer="0.11811023622047245"/>
  <pageSetup paperSize="9" scale="83" firstPageNumber="41" orientation="landscape" useFirstPageNumber="1" r:id="rId1"/>
  <headerFooter>
    <oddHeader>&amp;L&amp;"Tahoma,Kurzíva"Střednědobý výhled rozpočtu kraje na léta 2023 - 2025&amp;R&amp;"Tahoma,Kurzíva"Ukazatele zadluženosti</oddHeader>
    <oddFooter>&amp;C&amp;"Tahoma,Obyčejné"&amp;P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6FB03299F61C040A97358ABA2F264EA" ma:contentTypeVersion="2" ma:contentTypeDescription="Vytvoří nový dokument" ma:contentTypeScope="" ma:versionID="a55099a46df2cfa0911d0093d788d4be">
  <xsd:schema xmlns:xsd="http://www.w3.org/2001/XMLSchema" xmlns:xs="http://www.w3.org/2001/XMLSchema" xmlns:p="http://schemas.microsoft.com/office/2006/metadata/properties" xmlns:ns2="e3b2b205-de92-4ce4-a1ef-b5d6008670aa" targetNamespace="http://schemas.microsoft.com/office/2006/metadata/properties" ma:root="true" ma:fieldsID="e41ce44471669bf9e47e94fa5e503025" ns2:_="">
    <xsd:import namespace="e3b2b205-de92-4ce4-a1ef-b5d6008670aa"/>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b2b205-de92-4ce4-a1ef-b5d6008670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12DBBC-52A0-4DBC-9B23-9C0C25513080}">
  <ds:schemaRefs>
    <ds:schemaRef ds:uri="http://schemas.microsoft.com/sharepoint/v3/contenttype/forms"/>
  </ds:schemaRefs>
</ds:datastoreItem>
</file>

<file path=customXml/itemProps2.xml><?xml version="1.0" encoding="utf-8"?>
<ds:datastoreItem xmlns:ds="http://schemas.openxmlformats.org/officeDocument/2006/customXml" ds:itemID="{9BAD1738-15FF-4B5D-B6B2-812D364CF33D}">
  <ds:schemaRefs>
    <ds:schemaRef ds:uri="http://purl.org/dc/dcmitype/"/>
    <ds:schemaRef ds:uri="http://www.w3.org/XML/1998/namespace"/>
    <ds:schemaRef ds:uri="http://schemas.microsoft.com/office/2006/documentManagement/types"/>
    <ds:schemaRef ds:uri="http://purl.org/dc/terms/"/>
    <ds:schemaRef ds:uri="http://purl.org/dc/elements/1.1/"/>
    <ds:schemaRef ds:uri="http://schemas.microsoft.com/office/2006/metadata/properties"/>
    <ds:schemaRef ds:uri="e3b2b205-de92-4ce4-a1ef-b5d6008670aa"/>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DF4AFC0B-2B7B-46B1-B521-BBBDF5B722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b2b205-de92-4ce4-a1ef-b5d6008670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14</vt:i4>
      </vt:variant>
    </vt:vector>
  </HeadingPairs>
  <TitlesOfParts>
    <vt:vector size="25" baseType="lpstr">
      <vt:lpstr>seznam</vt:lpstr>
      <vt:lpstr>Tab. 1 </vt:lpstr>
      <vt:lpstr>Tab. 1 VÝDAJE</vt:lpstr>
      <vt:lpstr>Tab. 2 </vt:lpstr>
      <vt:lpstr>Tab. 3</vt:lpstr>
      <vt:lpstr>Tab. 4</vt:lpstr>
      <vt:lpstr>Tab. 5</vt:lpstr>
      <vt:lpstr>Tab. 6</vt:lpstr>
      <vt:lpstr>Tab. 7</vt:lpstr>
      <vt:lpstr>Tab. 8</vt:lpstr>
      <vt:lpstr>Tab. 9</vt:lpstr>
      <vt:lpstr>'Tab. 1 '!Názvy_tisku</vt:lpstr>
      <vt:lpstr>'Tab. 1 VÝDAJE'!Názvy_tisku</vt:lpstr>
      <vt:lpstr>'Tab. 2 '!Názvy_tisku</vt:lpstr>
      <vt:lpstr>'Tab. 3'!Názvy_tisku</vt:lpstr>
      <vt:lpstr>'Tab. 4'!Názvy_tisku</vt:lpstr>
      <vt:lpstr>'Tab. 5'!Názvy_tisku</vt:lpstr>
      <vt:lpstr>'Tab. 6'!Názvy_tisku</vt:lpstr>
      <vt:lpstr>'Tab. 8'!Názvy_tisku</vt:lpstr>
      <vt:lpstr>'Tab. 1 '!Oblast_tisku</vt:lpstr>
      <vt:lpstr>'Tab. 3'!Oblast_tisku</vt:lpstr>
      <vt:lpstr>'Tab. 4'!Oblast_tisku</vt:lpstr>
      <vt:lpstr>'Tab. 6'!Oblast_tisku</vt:lpstr>
      <vt:lpstr>'Tab. 8'!Oblast_tisku</vt:lpstr>
      <vt:lpstr>'Tab. 9'!Oblast_tisku</vt:lpstr>
    </vt:vector>
  </TitlesOfParts>
  <Company>KUMSK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Metelka Tomáš</dc:creator>
  <cp:lastModifiedBy>Metelka Tomáš</cp:lastModifiedBy>
  <cp:lastPrinted>2021-12-01T13:18:54Z</cp:lastPrinted>
  <dcterms:created xsi:type="dcterms:W3CDTF">2015-11-13T16:09:39Z</dcterms:created>
  <dcterms:modified xsi:type="dcterms:W3CDTF">2021-12-01T13:19:03Z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0x010100A6FB03299F61C040A97358ABA2F264EA</vt:lpwstr>
  </property>
</Properties>
</file>