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msk_metelka3040\Documents\_N_FINANCE - ROZPOČET\ROZPOČET 2021\9 - Mat. do ZK\2MAT-k odevzdání\"/>
    </mc:Choice>
  </mc:AlternateContent>
  <xr:revisionPtr revIDLastSave="0" documentId="8_{CB834B18-A0B9-4D21-AC7E-CC9E614527EB}" xr6:coauthVersionLast="44" xr6:coauthVersionMax="44" xr10:uidLastSave="{00000000-0000-0000-0000-000000000000}"/>
  <bookViews>
    <workbookView xWindow="-120" yWindow="-120" windowWidth="29040" windowHeight="15840" xr2:uid="{00000000-000D-0000-FFFF-FFFF00000000}"/>
  </bookViews>
  <sheets>
    <sheet name="RMK a závazky" sheetId="1" r:id="rId1"/>
  </sheets>
  <externalReferences>
    <externalReference r:id="rId2"/>
  </externalReferences>
  <definedNames>
    <definedName name="kurz">[1]rozhodnutí!$N$31</definedName>
    <definedName name="_xlnm.Print_Titles" localSheetId="0">'RMK a závazky'!$2:$4</definedName>
    <definedName name="Z_038CF6B2_7B3F_4A01_A462_2733E395149B_.wvu.Cols" localSheetId="0" hidden="1">'RMK a závazky'!$B:$B</definedName>
    <definedName name="Z_038CF6B2_7B3F_4A01_A462_2733E395149B_.wvu.PrintArea" localSheetId="0" hidden="1">'RMK a závazky'!$A$1:$L$129</definedName>
    <definedName name="Z_038CF6B2_7B3F_4A01_A462_2733E395149B_.wvu.PrintTitles" localSheetId="0" hidden="1">'RMK a závazky'!$2:$4</definedName>
    <definedName name="Z_06955F1B_5DDC_4ACB_AC47_06215168C130_.wvu.Cols" localSheetId="0" hidden="1">'RMK a závazky'!$B:$B</definedName>
    <definedName name="Z_06955F1B_5DDC_4ACB_AC47_06215168C130_.wvu.PrintArea" localSheetId="0" hidden="1">'RMK a závazky'!$A$1:$L$129</definedName>
    <definedName name="Z_06955F1B_5DDC_4ACB_AC47_06215168C130_.wvu.PrintTitles" localSheetId="0" hidden="1">'RMK a závazky'!$2:$4</definedName>
    <definedName name="Z_61B615FA_A35B_4CBE_9433_E2564F62A4F7_.wvu.Cols" localSheetId="0" hidden="1">'RMK a závazky'!$B:$B</definedName>
    <definedName name="Z_61B615FA_A35B_4CBE_9433_E2564F62A4F7_.wvu.PrintArea" localSheetId="0" hidden="1">'RMK a závazky'!$A$1:$L$129</definedName>
    <definedName name="Z_61B615FA_A35B_4CBE_9433_E2564F62A4F7_.wvu.PrintTitles" localSheetId="0" hidden="1">'RMK a závazky'!$2:$4</definedName>
    <definedName name="Z_8135008D_FA09_47D0_A3D6_431443FF0074_.wvu.Cols" localSheetId="0" hidden="1">'RMK a závazky'!$B:$B</definedName>
    <definedName name="Z_8135008D_FA09_47D0_A3D6_431443FF0074_.wvu.PrintArea" localSheetId="0" hidden="1">'RMK a závazky'!$A$1:$L$129</definedName>
    <definedName name="Z_8135008D_FA09_47D0_A3D6_431443FF0074_.wvu.PrintTitles" localSheetId="0" hidden="1">'RMK a závazky'!$2:$4</definedName>
    <definedName name="Z_816DCA7E_FC41_44AE_85AF_FE12F0BC4BE0_.wvu.Cols" localSheetId="0" hidden="1">'RMK a závazky'!$B:$B,'RMK a závazky'!#REF!</definedName>
    <definedName name="Z_816DCA7E_FC41_44AE_85AF_FE12F0BC4BE0_.wvu.PrintArea" localSheetId="0" hidden="1">'RMK a závazky'!$A$1:$L$129</definedName>
    <definedName name="Z_816DCA7E_FC41_44AE_85AF_FE12F0BC4BE0_.wvu.PrintTitles" localSheetId="0" hidden="1">'RMK a závazky'!$2:$4</definedName>
    <definedName name="Z_A45EA3DE_5B96_4607_A0C5_478ED8E5C5A2_.wvu.Cols" localSheetId="0" hidden="1">'RMK a závazky'!$B:$B,'RMK a závazky'!#REF!</definedName>
    <definedName name="Z_A45EA3DE_5B96_4607_A0C5_478ED8E5C5A2_.wvu.PrintArea" localSheetId="0" hidden="1">'RMK a závazky'!$A$1:$L$129</definedName>
    <definedName name="Z_A45EA3DE_5B96_4607_A0C5_478ED8E5C5A2_.wvu.PrintTitles" localSheetId="0" hidden="1">'RMK a závazky'!$2:$4</definedName>
    <definedName name="Z_A75D8D73_D84E_45ED_81CC_3AB447ABD77C_.wvu.Cols" localSheetId="0" hidden="1">'RMK a závazky'!#REF!</definedName>
    <definedName name="Z_A75D8D73_D84E_45ED_81CC_3AB447ABD77C_.wvu.PrintArea" localSheetId="0" hidden="1">'RMK a závazky'!$A$1:$L$129</definedName>
    <definedName name="Z_A75D8D73_D84E_45ED_81CC_3AB447ABD77C_.wvu.PrintTitles" localSheetId="0" hidden="1">'RMK a závazky'!$2:$4</definedName>
    <definedName name="Z_AF65B0D2_A89B_4D75_B4AE_5BFEE1615BA9_.wvu.Cols" localSheetId="0" hidden="1">'RMK a závazky'!$B:$B</definedName>
    <definedName name="Z_AF65B0D2_A89B_4D75_B4AE_5BFEE1615BA9_.wvu.PrintArea" localSheetId="0" hidden="1">'RMK a závazky'!$A$1:$L$129</definedName>
    <definedName name="Z_AF65B0D2_A89B_4D75_B4AE_5BFEE1615BA9_.wvu.PrintTitles" localSheetId="0" hidden="1">'RMK a závazky'!$2:$4</definedName>
    <definedName name="Z_C49FCFC9_CF51_484E_9F6E_E5FACC7A48A4_.wvu.Cols" localSheetId="0" hidden="1">'RMK a závazky'!$B:$B,'RMK a závazky'!#REF!</definedName>
    <definedName name="Z_C49FCFC9_CF51_484E_9F6E_E5FACC7A48A4_.wvu.PrintArea" localSheetId="0" hidden="1">'RMK a závazky'!$A$1:$L$129</definedName>
    <definedName name="Z_C49FCFC9_CF51_484E_9F6E_E5FACC7A48A4_.wvu.PrintTitles" localSheetId="0" hidden="1">'RMK a závazky'!$2:$4</definedName>
    <definedName name="Z_EBE613F2_32CB_4E3D_B0BB_2E9DFB67D43D_.wvu.Cols" localSheetId="0" hidden="1">'RMK a závazky'!$B:$B</definedName>
    <definedName name="Z_EBE613F2_32CB_4E3D_B0BB_2E9DFB67D43D_.wvu.PrintArea" localSheetId="0" hidden="1">'RMK a závazky'!$A$1:$L$128</definedName>
    <definedName name="Z_EBE613F2_32CB_4E3D_B0BB_2E9DFB67D43D_.wvu.PrintTitles" localSheetId="0" hidden="1">'RMK a závazky'!$2:$4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1" i="1" l="1"/>
  <c r="F141" i="1"/>
  <c r="G141" i="1"/>
  <c r="H141" i="1"/>
  <c r="I141" i="1"/>
  <c r="J141" i="1"/>
  <c r="K141" i="1"/>
  <c r="E137" i="1" l="1"/>
  <c r="F137" i="1"/>
  <c r="G137" i="1"/>
  <c r="H137" i="1"/>
  <c r="I137" i="1"/>
  <c r="J137" i="1"/>
  <c r="K137" i="1"/>
  <c r="D15" i="1" l="1"/>
  <c r="D35" i="1"/>
  <c r="D34" i="1" l="1"/>
  <c r="E153" i="1" l="1"/>
  <c r="F153" i="1"/>
  <c r="G153" i="1"/>
  <c r="H153" i="1"/>
  <c r="I153" i="1"/>
  <c r="J153" i="1"/>
  <c r="K153" i="1"/>
  <c r="E150" i="1"/>
  <c r="F150" i="1"/>
  <c r="G150" i="1"/>
  <c r="H150" i="1"/>
  <c r="I150" i="1"/>
  <c r="J150" i="1"/>
  <c r="E147" i="1"/>
  <c r="F147" i="1"/>
  <c r="G147" i="1"/>
  <c r="H147" i="1"/>
  <c r="I147" i="1"/>
  <c r="J147" i="1"/>
  <c r="K147" i="1"/>
  <c r="E144" i="1"/>
  <c r="F144" i="1"/>
  <c r="G144" i="1"/>
  <c r="H144" i="1"/>
  <c r="I144" i="1"/>
  <c r="I155" i="1" s="1"/>
  <c r="J144" i="1"/>
  <c r="K144" i="1"/>
  <c r="K149" i="1"/>
  <c r="D149" i="1" s="1"/>
  <c r="D150" i="1" s="1"/>
  <c r="H155" i="1" l="1"/>
  <c r="G155" i="1"/>
  <c r="F155" i="1"/>
  <c r="E155" i="1"/>
  <c r="J155" i="1"/>
  <c r="K150" i="1"/>
  <c r="K155" i="1" s="1"/>
  <c r="D86" i="1"/>
  <c r="D84" i="1" l="1"/>
  <c r="D152" i="1" l="1"/>
  <c r="D153" i="1" s="1"/>
  <c r="D146" i="1"/>
  <c r="D147" i="1" s="1"/>
  <c r="D143" i="1"/>
  <c r="D144" i="1" s="1"/>
  <c r="D140" i="1"/>
  <c r="D139" i="1"/>
  <c r="D141" i="1" s="1"/>
  <c r="D136" i="1"/>
  <c r="D137" i="1" s="1"/>
  <c r="D155" i="1" l="1"/>
  <c r="D104" i="1"/>
  <c r="D94" i="1"/>
  <c r="D91" i="1"/>
  <c r="D87" i="1"/>
  <c r="D71" i="1"/>
  <c r="D69" i="1"/>
  <c r="D49" i="1"/>
  <c r="D52" i="1" l="1"/>
  <c r="E123" i="1" l="1"/>
  <c r="E112" i="1"/>
  <c r="D18" i="1"/>
  <c r="D17" i="1" l="1"/>
  <c r="D16" i="1"/>
  <c r="D114" i="1" l="1"/>
  <c r="D48" i="1"/>
  <c r="D56" i="1"/>
  <c r="D59" i="1"/>
  <c r="D60" i="1"/>
  <c r="D61" i="1"/>
  <c r="D62" i="1"/>
  <c r="D40" i="1"/>
  <c r="D38" i="1"/>
  <c r="D30" i="1"/>
  <c r="D27" i="1"/>
  <c r="D20" i="1"/>
  <c r="D19" i="1"/>
  <c r="F123" i="1" l="1"/>
  <c r="E9" i="1" l="1"/>
  <c r="F9" i="1"/>
  <c r="G9" i="1"/>
  <c r="H9" i="1"/>
  <c r="I9" i="1"/>
  <c r="J9" i="1"/>
  <c r="K9" i="1"/>
  <c r="E12" i="1"/>
  <c r="F12" i="1"/>
  <c r="G12" i="1"/>
  <c r="H12" i="1"/>
  <c r="I12" i="1"/>
  <c r="J12" i="1"/>
  <c r="K12" i="1"/>
  <c r="E22" i="1"/>
  <c r="F22" i="1"/>
  <c r="F128" i="1" s="1"/>
  <c r="G22" i="1"/>
  <c r="H22" i="1"/>
  <c r="I22" i="1"/>
  <c r="J22" i="1"/>
  <c r="K22" i="1"/>
  <c r="E25" i="1"/>
  <c r="F25" i="1"/>
  <c r="G25" i="1"/>
  <c r="H25" i="1"/>
  <c r="I25" i="1"/>
  <c r="J25" i="1"/>
  <c r="K25" i="1"/>
  <c r="E36" i="1"/>
  <c r="F36" i="1"/>
  <c r="G36" i="1"/>
  <c r="H36" i="1"/>
  <c r="I36" i="1"/>
  <c r="J36" i="1"/>
  <c r="K36" i="1"/>
  <c r="E42" i="1"/>
  <c r="F42" i="1"/>
  <c r="G42" i="1"/>
  <c r="H42" i="1"/>
  <c r="I42" i="1"/>
  <c r="J42" i="1"/>
  <c r="K42" i="1"/>
  <c r="F112" i="1"/>
  <c r="G112" i="1"/>
  <c r="H112" i="1"/>
  <c r="I112" i="1"/>
  <c r="J112" i="1"/>
  <c r="K112" i="1"/>
  <c r="E126" i="1"/>
  <c r="F126" i="1"/>
  <c r="G126" i="1"/>
  <c r="H126" i="1"/>
  <c r="I126" i="1"/>
  <c r="J126" i="1"/>
  <c r="K126" i="1"/>
  <c r="G123" i="1"/>
  <c r="H123" i="1"/>
  <c r="I123" i="1"/>
  <c r="J123" i="1"/>
  <c r="K123" i="1"/>
  <c r="D83" i="1"/>
  <c r="D85" i="1"/>
  <c r="D63" i="1"/>
  <c r="D64" i="1"/>
  <c r="D65" i="1"/>
  <c r="D66" i="1"/>
  <c r="D67" i="1"/>
  <c r="D68" i="1"/>
  <c r="D70" i="1"/>
  <c r="D72" i="1"/>
  <c r="D73" i="1"/>
  <c r="D74" i="1"/>
  <c r="D75" i="1"/>
  <c r="D76" i="1"/>
  <c r="D77" i="1"/>
  <c r="D78" i="1"/>
  <c r="D79" i="1"/>
  <c r="D80" i="1"/>
  <c r="D81" i="1"/>
  <c r="D82" i="1"/>
  <c r="D54" i="1"/>
  <c r="D55" i="1"/>
  <c r="D57" i="1"/>
  <c r="D58" i="1"/>
  <c r="D88" i="1"/>
  <c r="D89" i="1"/>
  <c r="D90" i="1"/>
  <c r="D92" i="1"/>
  <c r="D93" i="1"/>
  <c r="D95" i="1"/>
  <c r="D96" i="1"/>
  <c r="D97" i="1"/>
  <c r="D98" i="1"/>
  <c r="D99" i="1"/>
  <c r="D100" i="1"/>
  <c r="D101" i="1"/>
  <c r="D102" i="1"/>
  <c r="D103" i="1"/>
  <c r="D105" i="1"/>
  <c r="D106" i="1"/>
  <c r="D107" i="1"/>
  <c r="D108" i="1"/>
  <c r="D109" i="1"/>
  <c r="D110" i="1"/>
  <c r="D111" i="1"/>
  <c r="D45" i="1"/>
  <c r="D46" i="1"/>
  <c r="D47" i="1"/>
  <c r="D50" i="1"/>
  <c r="D51" i="1"/>
  <c r="D53" i="1"/>
  <c r="D44" i="1"/>
  <c r="D39" i="1"/>
  <c r="G128" i="1" l="1"/>
  <c r="E128" i="1"/>
  <c r="K128" i="1"/>
  <c r="J128" i="1"/>
  <c r="I128" i="1"/>
  <c r="H128" i="1"/>
  <c r="D125" i="1"/>
  <c r="D126" i="1" s="1"/>
  <c r="D122" i="1"/>
  <c r="D24" i="1" l="1"/>
  <c r="D25" i="1" s="1"/>
  <c r="D11" i="1" l="1"/>
  <c r="D116" i="1" l="1"/>
  <c r="D6" i="1" l="1"/>
  <c r="D7" i="1"/>
  <c r="D8" i="1"/>
  <c r="D14" i="1"/>
  <c r="D21" i="1"/>
  <c r="D28" i="1"/>
  <c r="D29" i="1"/>
  <c r="D31" i="1"/>
  <c r="D32" i="1"/>
  <c r="D33" i="1"/>
  <c r="D41" i="1"/>
  <c r="D42" i="1" s="1"/>
  <c r="D115" i="1"/>
  <c r="D117" i="1"/>
  <c r="D118" i="1"/>
  <c r="D119" i="1"/>
  <c r="D120" i="1"/>
  <c r="D121" i="1"/>
  <c r="D22" i="1" l="1"/>
  <c r="D12" i="1"/>
  <c r="D112" i="1"/>
  <c r="D123" i="1"/>
  <c r="D36" i="1"/>
  <c r="D128" i="1" s="1"/>
  <c r="D9" i="1"/>
</calcChain>
</file>

<file path=xl/sharedStrings.xml><?xml version="1.0" encoding="utf-8"?>
<sst xmlns="http://schemas.openxmlformats.org/spreadsheetml/2006/main" count="285" uniqueCount="173">
  <si>
    <t>CELKEM</t>
  </si>
  <si>
    <t>ODVĚTVÍ ZDRAVOTNICTVÍ CELKEM</t>
  </si>
  <si>
    <t>Obnova vozového parku (Zdravotnická záchranná služba Moravskoslezského kraje, příspěvková organizace, Ostrava)</t>
  </si>
  <si>
    <t>Pořízení zdravotnických přístrojů</t>
  </si>
  <si>
    <t>-</t>
  </si>
  <si>
    <t>Rekonstrukce hemodialýzy v budově S (Nemocnice ve Frýdku-Místku, příspěvková organizace)</t>
  </si>
  <si>
    <t>Rekonstrukce elektroinstalace Orlová (Nemocnice s poliklinikou Karviná-Ráj, příspěvková organizace)</t>
  </si>
  <si>
    <t>Nemocnice Havířov - ČOV (Nemocnice s poliklinikou Havířov, příspěvková organizace)</t>
  </si>
  <si>
    <t>Pavilon L - stavební úpravy (Slezská nemocnice v Opavě, příspěvková organizace)</t>
  </si>
  <si>
    <t>Pavilon H - stavební úpravy a přístavba (Slezská nemocnice v Opavě, příspěvková organizace)</t>
  </si>
  <si>
    <t>Přístavba a nástavba rehabilitace (Nemocnice Třinec, příspěvková organizace)</t>
  </si>
  <si>
    <t xml:space="preserve"> - </t>
  </si>
  <si>
    <t>Nemocnice s poliklinikou v Novém Jičíně – reinvestiční část nájemného a opravy</t>
  </si>
  <si>
    <t>ODVĚTVÍ ZDRAVOTNICTVÍ:</t>
  </si>
  <si>
    <t>ODVĚTVÍ ŠKOLSTVÍ CELKEM</t>
  </si>
  <si>
    <t>Rekonstrukce školní kuchyně a výdejny (Základní škola, Ostrava-Poruba, Čkalovova 942, příspěvková organizace)</t>
  </si>
  <si>
    <t>Rekonstrukce hlavního vstupu budovy školy a šaten (Gymnázium a Střední odborná škola, Frýdek-Místek, Cihelní 410, příspěvková organizace)</t>
  </si>
  <si>
    <t>Oprava zdravotechniky objektu školy (Masarykova střední škola zemědělská a Vyšší odborná škola, Opava, příspěvková organizace)</t>
  </si>
  <si>
    <t>Rekonstrukce objektu na ul. B. Němcové, Opava (Střední odborné učiliště stavební, Opava, příspěvková organizace)</t>
  </si>
  <si>
    <t>Modernizace Školního statku v Opavě (Školní statek, Opava, příspěvková organizace)</t>
  </si>
  <si>
    <t>Využití objektu v Bílé (Vzdělávací a sportovní centrum Bílá, příspěvková organizace)</t>
  </si>
  <si>
    <t>Vybudování dílen pro praktické vyučování (Střední odborná škola, Frýdek-Místek, příspěvková organizace)</t>
  </si>
  <si>
    <t>Rekonstrukce sportovní haly včetně zázemí (Střední průmyslová škola, Obchodní akademie a Jazyková škola s právem státní jazykové zkoušky, Frýdek-Místek, příspěvková organizace)</t>
  </si>
  <si>
    <t>Rekonstrukce objektu SŠ a domova mládeže (Střední škola společného stravování, Ostrava-Hrabůvka, příspěvková organizace)</t>
  </si>
  <si>
    <t>Rekonstrukce elektroinstalace hlavní budovy školy (Slezské gymnázium, Opava, příspěvková organizace)</t>
  </si>
  <si>
    <t>Rekonstrukce elektroinstalace (Střední škola technických oborů, Havířov-Šumbark, Lidická 1a/600, příspěvková organizace)</t>
  </si>
  <si>
    <t>Rekonstrukce objektů Polského gymnázia (Polské gymnázium - Polskie Gimnazjum im. Juliusza Słowackiego, Český Těšín, příspěvková organizace)</t>
  </si>
  <si>
    <t>Rekonstrukce budovy na ulici Praskova čp. 411 v Opavě (Základní škola, Opava, Havlíčkova 1, příspěvková organizace)</t>
  </si>
  <si>
    <t>ODVĚTVÍ ŠKOLSTVÍ:</t>
  </si>
  <si>
    <t>ODVĚTVÍ SOCIÁLNÍCH VĚCÍ CELKEM</t>
  </si>
  <si>
    <t>Výstavba domova pro seniory a domova se zvláštním režimem Kopřivnice</t>
  </si>
  <si>
    <t xml:space="preserve"> -</t>
  </si>
  <si>
    <t>Rekonstrukce budovy a spojovací chodby Máchova (Domov Duha, příspěvková organizace, Nový Jičín)</t>
  </si>
  <si>
    <t>ODVĚTVÍ SOCIÁLNÍCH VĚCÍ:</t>
  </si>
  <si>
    <t>ODVĚTVÍ KULTURY CELKEM</t>
  </si>
  <si>
    <t>Reprodukce majetku kraje v odvětví kultury</t>
  </si>
  <si>
    <t xml:space="preserve">Zámek Bruntál - revitalizace objektu (Muzeum v Bruntále, příspěvková organizace) </t>
  </si>
  <si>
    <t>Novostavba objektu depozitáře (Muzeum v Bruntále, příspěvková organizace)</t>
  </si>
  <si>
    <t>Hrad Hukvaldy - dobudování infrastruktury (Muzeum Beskyd Frýdek-Místek, příspěvková organizace)</t>
  </si>
  <si>
    <t>Hrad Sovinec - oprava vnitřního opevnění (Muzeum v Bruntále, příspěvková organizace)</t>
  </si>
  <si>
    <t>Přístavba Domu umění - Galerie 21. století (Galerie výtvarného umění v Ostravě, příspěvková organizace)</t>
  </si>
  <si>
    <t>Novostavba Moravskoslezské vědecké knihovny (Moravskoslezská vědecká knihovna v Ostravě, příspěvková organizace)</t>
  </si>
  <si>
    <t>ODVĚTVÍ KULTURY:</t>
  </si>
  <si>
    <t xml:space="preserve">Akce budou realizovány společností Letiště Ostrava,      a. s. a fnancování akcí bude řešeno formou zápočtu nájemného.  </t>
  </si>
  <si>
    <t xml:space="preserve">Letiště Leoše Janáčka Ostrava, ostatní reprodukce majetku kraje </t>
  </si>
  <si>
    <t>Rekonstrukce vzletové a přistávací dráhy a navazujících provozních ploch Letiště Leoše Janáčka Ostrava – projektová dokumentace</t>
  </si>
  <si>
    <t>Vypořádání pozemků pod stavbami silnic II. a III. třídy</t>
  </si>
  <si>
    <t>Vysokorychlostní datová síť</t>
  </si>
  <si>
    <t>Okružní křižovatka silnic III/46611 x III/4697, Ludgeřovice (Správa silnic Moravskoslezského kraje, příspěvková organizace, Ostrava)</t>
  </si>
  <si>
    <t>Souvislé opravy silnic II. a III. tříd, včetně mostních objektů (Správa silnic Moravskoslezského kraje, příspěvková organizace, Ostrava)</t>
  </si>
  <si>
    <t>ODVĚTVÍ FINANCÍ A SPRÁVY MAJETKU CELKEM</t>
  </si>
  <si>
    <t>Jedná se o celkové náklady na realizaci investičních opatření, včetně úhrady úroků a služeb za energetický management.</t>
  </si>
  <si>
    <t>Realizace energetických úspor metodou EPC ve vybraných objektech Moravskoslezského kraje</t>
  </si>
  <si>
    <t>ODVĚTVÍ FINANCÍ A SPRÁVY MAJETKU:</t>
  </si>
  <si>
    <t>ODVĚTVÍ VLASTNÍ SPRÁVNÍ ČINNOST KRAJE A ČINNOST ZASTUPITELSTVA KRAJE CELKEM</t>
  </si>
  <si>
    <t>Kapitálové výdaje - činnost zastupitelstva kraje</t>
  </si>
  <si>
    <t>Ostatní kapitálové výdaje - činnost krajského úřadu</t>
  </si>
  <si>
    <t>Kapitálové výdaje - ICT - činnost krajského úřadu</t>
  </si>
  <si>
    <t>ODVĚTVÍ VLASTNÍ SPRÁVNÍ ČINNOST KRAJE A ČINNOST ZASTUPITELSTVA KRAJE:</t>
  </si>
  <si>
    <t>2023</t>
  </si>
  <si>
    <t>2022</t>
  </si>
  <si>
    <t>2021</t>
  </si>
  <si>
    <t>Poznámka</t>
  </si>
  <si>
    <t xml:space="preserve">Požadavek na rozpočet kraje </t>
  </si>
  <si>
    <t xml:space="preserve">Celkové výdaje na akci </t>
  </si>
  <si>
    <t>Název akce</t>
  </si>
  <si>
    <t>ORG</t>
  </si>
  <si>
    <t>Str. přílohy
č. 2</t>
  </si>
  <si>
    <t>v tis. Kč</t>
  </si>
  <si>
    <t>Zámek Nová Horka - dobudování infrastruktury (Muzeum Novojičínska, příspěvková organizace)</t>
  </si>
  <si>
    <t>ODVĚTVÍ REGIONÁLNÍHO ROZVOJE:</t>
  </si>
  <si>
    <t>ODVĚTVÍ REGIONÁLNÍHO ROZVOJE CELKEM</t>
  </si>
  <si>
    <t>ODVĚTVÍ ŽIVOTNÍHO PROSTŘEDÍ:</t>
  </si>
  <si>
    <t>ODVĚTVÍ ŽIVOTNÍHO PROSTŘEDÍ CELKEM</t>
  </si>
  <si>
    <t>Skutečné výdaje před            r. 2020</t>
  </si>
  <si>
    <t>Předpokl. výdaje
r. 2020</t>
  </si>
  <si>
    <t>2024</t>
  </si>
  <si>
    <t>po r. 2024</t>
  </si>
  <si>
    <t>Sloupec Celkové výdaje na akci se rovná požadavku na rok 2021, jelikož nenavazuje na výdaje předchozích let.</t>
  </si>
  <si>
    <t>Oprava dilatačních závěrů mostu ev. č. 48016-1 přes trať ČD v Mošnově (Správa silnic Moravskoslezského kraje, příspěvková organizace, Ostrava)</t>
  </si>
  <si>
    <t>Opravy majetku realizované z pojistných náhrad v odvětví dopravy (Správa silnic Moravskoslezského kraje, příspěvková organizace, Ostrava)</t>
  </si>
  <si>
    <t>Letiště Leoše Janáčka Ostrava, výstavba odbavovací plochy APN S3</t>
  </si>
  <si>
    <t>ODVĚTVÍ DOPRAVY CELKEM</t>
  </si>
  <si>
    <t xml:space="preserve"> ODVĚTVÍ CHYTRÉHO REGIONU CELKEM</t>
  </si>
  <si>
    <t xml:space="preserve"> ODVĚTVÍ CHYTRÉHO REGIONU:</t>
  </si>
  <si>
    <t>Chráněné bydlení Hynaisova (Fontána, příspěvková organizace, Hlučín)</t>
  </si>
  <si>
    <t>Výstavba administrativní budovy (Fontána, příspěvková organizace, Hlučín)</t>
  </si>
  <si>
    <t>Plán rozvoje vodovodů a kanalizací MSK</t>
  </si>
  <si>
    <t>Rekonstrukce elektroinstalace (Mendelovo gymnázium, Opava, příspěvková organizace)</t>
  </si>
  <si>
    <t>Sportovní areál na ul. Komenského, Opava (Mendelovo gymnázium, Opava, příspěvková organizace)</t>
  </si>
  <si>
    <t>Rekonstrukce nevyužitých budov obchodní akademie pro ZUŠ Orlová (Základní umělecká škola J. R. Míši, Orlová, příspěvková organizace)</t>
  </si>
  <si>
    <t>Rekultivace vnitrobloku a zpevněné plochy (Polské gymnázium - Polskie Gimnazjum im. Juliusza Słowackiego, Český Těšín, příspěvková organizace)</t>
  </si>
  <si>
    <t>Oprava izolačních vrstev střešního pláště (Střední škola prof. Zdeňka Matějčka, Ostrava-Poruba, příspěvková organizace)</t>
  </si>
  <si>
    <t>Demolice budov a výstavba sportoviště (Střední průmyslová škola a Obchodní akademie, Bruntál, příspěvková organizace)</t>
  </si>
  <si>
    <t>Úpravy prostor pro PPP a školní jídelnu (Gymnázium Josefa Božka, Český Těšín, příspěvková organizace)</t>
  </si>
  <si>
    <t>Rekonstrukce obálky budovy a podhledu sálu (Základní umělecká škola Leoše Janáčka, Ostrava - Vítkovice, příspěvková organizace)</t>
  </si>
  <si>
    <t>Rekonstrukce střech tělocvičny (Střední škola stavební a dřevozpracující, Ostrava, příspěvková organizace)</t>
  </si>
  <si>
    <t>Rekonstrukce školního dvora (Matiční gymnázium, Ostrava, příspěvková organizace)</t>
  </si>
  <si>
    <t>Přístavba tělocvičny Sportovního gymnázia Dany a Emila Zátopkových (Sportovní gymnázium Dany a Emila Zátopkových, Ostrava, příspěvková organizace)</t>
  </si>
  <si>
    <t>Stavební úpravy části školy pro potřeby Vzdělávacího a výcvikového střediska a umístění sídla Správy silnic MSK v Ostravě-Zábřehu (Střední škola stavební a dřevozpracující, Ostrava, příspěvková organizace)</t>
  </si>
  <si>
    <t>Rekonstrukce střechy tělocvičny (Dětský domov a Školní jídelna, Ostrava-Slezská Ostrava, Na Vizině 28, příspěvková organizace)</t>
  </si>
  <si>
    <t>Novostavba sportovní haly a multifunkčního sportoviště (Gymnázium a Střední průmyslová škola elektrotechniky a informatiky, Frenštát pod Radhoštěm, příspěvková organizace)</t>
  </si>
  <si>
    <t>Rekonstrukce cvičné kuchyně v prostorách Tyršova 34, Opava (Střední škola hotelnictví a služeb a Vyšší odborná škola, Opava, příspěvková organizace)</t>
  </si>
  <si>
    <t>Celková rekonstrukce elektroinstalace (Mateřská škola logopedická, Ostrava-Poruba, U Školky 1621, příspěvková organizace)</t>
  </si>
  <si>
    <t>Celková rekonstrukce sociálních zařízení a zdravotechniky (Mateřská škola logopedická, Ostrava-Poruba, U Školky 1621, příspěvková organizace)</t>
  </si>
  <si>
    <t>Vybudování čističky odpadních vod (Dětský domov a Školní jídelna, Radkov-Dubová 141, příspěvková organizace)</t>
  </si>
  <si>
    <t>Instalace sálavého vytápění a obložení stěn tělocvičny (Základní škola, Ostrava-Poruba, Čkalovova 942, příspěvková organizace)</t>
  </si>
  <si>
    <t>Výměna kotlů v plynové kotelně (Slezské gymnázium, Opava, příspěvková organizace)</t>
  </si>
  <si>
    <t>Rekonstrukce elektroinstalace (Gymnázium, Krnov, příspěvková organizace)</t>
  </si>
  <si>
    <t>Oprava opěrné zdi (Mendelovo gymnázium, Opava, příspěvková organizace)</t>
  </si>
  <si>
    <t>Stavební úpravy tělocvičny (Střední škola průmyslová, Krnov, příspěvková organizace)</t>
  </si>
  <si>
    <t>Rekultivace sportovního areálu Gymnázia a SOŠ (Gymnázium a Střední odborná škola, Frýdek-Místek, Cihelní 410, příspěvková organizace)</t>
  </si>
  <si>
    <t>Rekonstrukce podlahy v tělocvičně (Gymnázium, Karviná, příspěvková organizace)</t>
  </si>
  <si>
    <t>Parkoviště za budovou PPP FM (Pedagogicko-psychologická poradna, Frýdek-Místek, příspěvková organizace)</t>
  </si>
  <si>
    <t>Rekonstrukce elektroinstalace a zdravotechniky (Střední škola, Základní škola a Mateřská škola, Třinec, Jablunkovská 241, příspěvková organizace)</t>
  </si>
  <si>
    <t>Modernizace hydraulického výtahu budovy B (Střední škola prof. Zdeňka Matějčka, Ostrava-Poruba, příspěvková organizace)</t>
  </si>
  <si>
    <t>Rekonstrukce přívodů vody a odpadů (Základní škola, Ostrava-Zábřeh, Kpt. Vajdy 1a, příspěvková organizace)</t>
  </si>
  <si>
    <t>Rekonstrukce rozvodů vody, kanalizace a sociálních zařízení (Základní škola pro sluchově postižené a Mateřská škola pro sluchově postižené, Ostrava-Poruba, příspěvková organizace)</t>
  </si>
  <si>
    <t>Sanace suterénního zdiva (Střední škola průmyslová a umělecká, Opava, příspěvková organizace)</t>
  </si>
  <si>
    <t>Celková oprava střechy (Dětský domov a Školní jídelna, Radkov-Dubová 141, příspěvková organizace)</t>
  </si>
  <si>
    <t>Vybudování vestavěné trafostanice na ulici Husova a realizace odběrného místa na hladině NN na ulici Komenského (Vyšší odborná škola, Střední odborná škola a Střední odborné učiliště, Kopřivnice, příspěvková organizace)</t>
  </si>
  <si>
    <t>Výměna ventilů ústředního topení (Střední škola teleinformatiky, Ostrava, příspěvková organizace)</t>
  </si>
  <si>
    <t>Novostavba školních dílen a tělocvičny (Střední škola, Bohumín, příspěvková organizace)</t>
  </si>
  <si>
    <t>Rekonstrukce budovy školní družiny (Střední škola, Základní škola a Mateřská škola, Karviná, příspěvková organizace)</t>
  </si>
  <si>
    <t>Rekonstrukce sociálního zařízení Čáslavská (Střední škola, Bohumín, příspěvková organizace)</t>
  </si>
  <si>
    <t>Oprava stoupaček, sekce B (Střední škola polytechnická, Havířov-Šumbark, příspěvková organizace)</t>
  </si>
  <si>
    <t>Rekonstrukce střechy tělocvičny (Střední průmyslová škola stavební, Havířov, příspěvková organizace)</t>
  </si>
  <si>
    <t>Rekonstrukce střechy na objektu A (Střední škola techniky a služeb, Karviná, příspěvková organizace)</t>
  </si>
  <si>
    <t>Výměna dlažby chodby školy (Základní škola, Ostrava-Slezská Ostrava, Na Vizině 28, příspěvková organizace)</t>
  </si>
  <si>
    <t>Rekonstrukce kotelny (Základní umělecká škola Eduarda Marhuly, Ostrava-Mariánské Hory, Hudební 6, příspěvková organizace)</t>
  </si>
  <si>
    <t>Vestavba osobního výtahu (Jazykové gymnázium Pavla Tigrida, Ostrava-Poruba, příspěvková organizace)</t>
  </si>
  <si>
    <t>Zateplení budovy a výměna výplní otvorů (Základní škola, Ostrava-Hrabůvka, U Haldy 66, příspěvková organizace)</t>
  </si>
  <si>
    <t>Rekonstrukce kotelny včetně výměny zdrojů tepla (Gymnázium Josefa Kainara, Hlučín, příspěvková organizace)</t>
  </si>
  <si>
    <t>Rekonstrukce sportovního hřiště (Gymnázium, Ostrava-Hrabůvka, příspěvková organizace)</t>
  </si>
  <si>
    <t>Výstavba ředitelství včetně spojovacích chodeb (Střední škola technická a dopravní, Ostrava-Vítkovice, příspěvková organizace)</t>
  </si>
  <si>
    <t>Rekonstrukce sociálního zařízení v domově mládeže (Gymnázium Mikuláše Koperníka, Bílovec, příspěvková organizace)</t>
  </si>
  <si>
    <t>Úpravy venkovních ploch (Mateřská škola Klíček, Karviná-Hranice, Einsteinova 2849, příspěvková organizace)</t>
  </si>
  <si>
    <t>Úprava zpevněných ploch (Gymnázium Josefa Božka, Český Těšín, příspěvková organizace)</t>
  </si>
  <si>
    <t>Odstranění závad strojovny bazénu (Střední škola řemesel, Frýdek-Místek, příspěvková organizace)</t>
  </si>
  <si>
    <t>Výměna odpadního potrubí ve školní kuchyni (Odborné učiliště a Praktická škola, Nový Jičín, příspěvková organizace)</t>
  </si>
  <si>
    <t>Rekonstrukce kotelny domova mládeže (Odborné učiliště a Praktická škola, Nový Jičín, příspěvková organizace)</t>
  </si>
  <si>
    <t>Oprava střechy (Základní umělecká škola, Rychvald, Orlovská 495, příspěvková organizace)</t>
  </si>
  <si>
    <t>Obnova movitého majetku škol a školských zařízení</t>
  </si>
  <si>
    <t>ODVĚTVÍ DOPRAVY:</t>
  </si>
  <si>
    <t>Každoroční potřeba finančních prostředků na financování oprav vozovek. Objem rozpočtu na dané akci je stanoven v závislosti na možnosti rozpočtu daného roku. V roce 2020 je uveden upravený rozpočet. Sloupec Celkové výdaje na akci se rovná požadavku na rok 2021, jelikož nenavazuje na výdaje předchozích let.</t>
  </si>
  <si>
    <t>Sloupec Celkové výdaje na akci se rovná požadavku na rok 2021 a 2022. V roce 2022 jsou plánovány výkupy pozemků v souvislosti s modernizací a rekonstrukcí silnic II/478 Ostrava, ulice Nová Krmelínská, a II/478 prodloužená Mostní II. etapa.</t>
  </si>
  <si>
    <t>Rozdíl do výše celkových výdajů na akci dokryt z vlastních zdrojů příspěvkové organizace.</t>
  </si>
  <si>
    <t xml:space="preserve">Celkové výdaje činí 1.501 mil. Kč, předpokládá se zajištění zbývajících prostředků ze státního rozpočtu a rozpočtu statutárního města Ostravy. </t>
  </si>
  <si>
    <t xml:space="preserve">Celkové výdaje činí 750 mil. Kč, předpokládá se zajištění zbývajících prostředků ze státního rozpočtu a rozpočtu statutárního města Ostravy. </t>
  </si>
  <si>
    <t>Skutečné výdaje před r. 2020</t>
  </si>
  <si>
    <t xml:space="preserve">Ostatní běžné výdaje - činnost krajského úřadu </t>
  </si>
  <si>
    <t>Usnesením rady kraje č. 96/8408 ze dne 21.9.2020 bylo rozhodnuto o uzavření smlouvy se subjektem  VÍTKOVICE IT SOLUTIONS  a.s. na nákup a servis serverů. Servisní podpora je uzavřena na období 5 let.</t>
  </si>
  <si>
    <t xml:space="preserve">Nájemné </t>
  </si>
  <si>
    <t xml:space="preserve">Usnesením rady kraje č. 98/8648 ze dne 26.10.2020 bylo rozhodnuto o uzavření nájemní smlouvy se společností Smart Innovation Center, s. r. o., pro potřeby příspěvkové organizace Moravskoslezské energetické centrum. Smlouva je uzavřena na dobu neurčitou. </t>
  </si>
  <si>
    <t>Ostatní výdaje související s nakládáním s majetkem</t>
  </si>
  <si>
    <t>ODVĚTVÍ PREZENTACE KRAJE A EDIČNÍ PLÁN:</t>
  </si>
  <si>
    <t>Realizace komunikační strategie</t>
  </si>
  <si>
    <t>Licenční smlouva s Českou televizí v Ostravě na natočení unikátního televizního časosběrného dokumentu, který by zachytil architektonický boom ve všech jeho etapách při proměnách města Ostravy, čímž by došlo ke zviditelnění celého Moravskoslezského kraje také prostřednictvím architektonicky unikátních staveb.</t>
  </si>
  <si>
    <t>ODVĚTVÍ PREZENTACE KRAJE A EDIČNÍ PLÁN CELKEM</t>
  </si>
  <si>
    <t>Usnesení zastupitelstva kraje č. 17/1764 ze dne 17.12.2015 a č. 12/1457 ze dne 13.6.2019 (prodloužení časové použitelnosti). Zastupitelstvo kraje usnesením č. 16/1954 ze dne 4.6.2020 schválilo proloužení časové použitelnosti. Dle podmínek uzavřeného dodatku by mělo dojít k výplatě finančních prostředků až v roce 2022.</t>
  </si>
  <si>
    <t>1316</t>
  </si>
  <si>
    <t xml:space="preserve">Částečná kompenzace nákladů spojených s převodem činnosti Střední odborné školy waldorfská, Ostrava, příspěvková organizace </t>
  </si>
  <si>
    <t>Usnesením ZK č. 17/2118 ze dne 3.9.2020 byla schválena Dohoda o společném postupu při řešení převodu činnosti zabezpečované příspěvkovou organizací kraje Střední odborná škola waldorfská, Ostrava, příspěvková organizace, IČO 70947911. Součástí dohody je závazek kraje poskytnout částku 1,5 mil. Kč ročně po dobu 6 let za splnění podmínky, že bude převáděná činnost vykonávána od prvního ročníku střední školy.</t>
  </si>
  <si>
    <t xml:space="preserve">Rada kraje usnesení č. 45/3982 ze dne 28. 8.2018 ve znění usnesení č. 94/8214 ze dne 17.8.2020 souhlasila se způsobem podpory navýšení počtu studentů prvních ročníků studijních programů vyučovaných na Lékařské fakultě Ostravské univerzity po dobu 6-ti let počínaje akademickým rokem 2018-2019. </t>
  </si>
  <si>
    <r>
      <rPr>
        <sz val="8"/>
        <rFont val="Tahoma"/>
        <family val="2"/>
        <charset val="238"/>
      </rPr>
      <t>5855 (</t>
    </r>
    <r>
      <rPr>
        <sz val="8"/>
        <color rgb="FF0070C0"/>
        <rFont val="Tahoma"/>
        <family val="2"/>
        <charset val="238"/>
      </rPr>
      <t>4073- zrušit)</t>
    </r>
  </si>
  <si>
    <t>PŘEHLED OSTATNÍCH AKCÍ V NÁVRHU ROZPOČTU KRAJE NA ROK 2021, VYVOLÁVAJÍCÍCH NOVÉ A UPRAVENÉ ZÁVAZKY KRAJE
 PRO ROK 2022 A DALŠÍ LÉTA (v tis. Kč)</t>
  </si>
  <si>
    <t>PŘEHLED AKCÍ REPRODUKCE MAJETKU KRAJE V NÁVRHU ROZPOČTU KRAJE NA ROK 2021 VČETNĚ ZÁVAZKŮ KRAJE
VYVOLANÝCH PRO ROK 2022 A DALŠÍ LÉTA (v tis. Kč)</t>
  </si>
  <si>
    <t xml:space="preserve">Nejedná se o akci v návrhu rozpočtu kraje na r. 2021, ale o schválení závazku na další léta. Financování akce bylo schváleno usnesením zastupitelstva kraje č. 14/1652 ze dne 12. 12. 2019 do roku 2023. S ohledem na opakování veřejné zakázky došlo k posunutí termínu realizace projektu do roku 2025. </t>
  </si>
  <si>
    <t>Dotace z programu MPSV „Rozvoj a obnova materiálně-technické základny sociálních služeb“ ve výši 65.000 tis. Kč.</t>
  </si>
  <si>
    <t>Podpora rozvoje muzejnictví v Moravskoslezském kraji - příspěvkové organizace MSK (Jednotný systém evidence sbírek muzejní povahy)</t>
  </si>
  <si>
    <t>Dotace z programu MPSV „Rozvoj a obnova materiálně-technické základny sociálních služeb“ ve výši 37.793,6 tis. Kč.</t>
  </si>
  <si>
    <t>Stabilizace zdravotnického personálu a vzdělávání (Podpora navýšení počtů studentů prvních ročníků lékařské fakulty)</t>
  </si>
  <si>
    <t>Podpora rozvojových aktivit v oblasti regionálního rozvoje (Průmyslový park Nový Jičín - Dolní Předměstí, II. etapa - rozšíření průmyslové zóny)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</si>
</sst>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charset val="238"/>
      <scheme val="minor"/>
    </font>
    <font>
      <sz val="10"/>
      <name val="Arial"/>
      <family val="2"/>
      <charset val="238"/>
    </font>
    <font>
      <sz val="9"/>
      <color theme="4" tint="-0.249977111117893"/>
      <name val="Tahoma"/>
      <family val="2"/>
      <charset val="238"/>
    </font>
    <font>
      <b/>
      <sz val="8"/>
      <color theme="4" tint="-0.249977111117893"/>
      <name val="Tahoma"/>
      <family val="2"/>
      <charset val="238"/>
    </font>
    <font>
      <sz val="8"/>
      <color theme="4" tint="-0.249977111117893"/>
      <name val="Tahoma"/>
      <family val="2"/>
      <charset val="238"/>
    </font>
    <font>
      <b/>
      <sz val="8"/>
      <name val="Tahoma"/>
      <family val="2"/>
      <charset val="238"/>
    </font>
    <font>
      <sz val="8"/>
      <name val="Tahoma"/>
      <family val="2"/>
      <charset val="238"/>
    </font>
    <font>
      <sz val="10"/>
      <name val="Arial CE"/>
      <charset val="238"/>
    </font>
    <font>
      <sz val="10"/>
      <name val="Times New Roman CE"/>
      <family val="1"/>
      <charset val="238"/>
    </font>
    <font>
      <sz val="9"/>
      <name val="Tahoma"/>
      <family val="2"/>
      <charset val="238"/>
    </font>
    <font>
      <b/>
      <sz val="9"/>
      <color theme="4" tint="-0.249977111117893"/>
      <name val="Tahoma"/>
      <family val="2"/>
      <charset val="238"/>
    </font>
    <font>
      <b/>
      <sz val="12"/>
      <name val="Tahoma"/>
      <family val="2"/>
      <charset val="238"/>
    </font>
    <font>
      <sz val="11"/>
      <color theme="1"/>
      <name val="Calibri"/>
      <family val="2"/>
      <charset val="238"/>
      <scheme val="minor"/>
    </font>
    <font>
      <sz val="8"/>
      <color rgb="FF0070C0"/>
      <name val="Tahoma"/>
      <family val="2"/>
      <charset val="238"/>
    </font>
    <font>
      <sz val="8"/>
      <color rgb="FFFF0000"/>
      <name val="Tahoma"/>
      <family val="2"/>
      <charset val="238"/>
    </font>
    <font>
      <sz val="9"/>
      <color rgb="FFFF0000"/>
      <name val="Tahoma"/>
      <family val="2"/>
      <charset val="238"/>
    </font>
  </fonts>
  <fills count="4">
    <fill>
      <patternFill patternType="none"/>
    </fill>
    <fill>
      <patternFill patternType="gray125"/>
    </fill>
    <fill>
      <patternFill patternType="solid">
        <fgColor indexed="47"/>
        <bgColor indexed="64"/>
      </patternFill>
    </fill>
    <fill>
      <patternFill patternType="solid">
        <fgColor rgb="FFFFFF00"/>
        <bgColor indexed="64"/>
      </patternFill>
    </fill>
  </fills>
  <borders count="73">
    <border>
      <left/>
      <right/>
      <top/>
      <bottom/>
      <diagonal/>
    </border>
    <border>
      <left style="thin">
        <color indexed="8"/>
      </left>
      <right style="medium">
        <color indexed="64"/>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8"/>
      </right>
      <top style="thin">
        <color indexed="8"/>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8"/>
      </right>
      <top style="thin">
        <color indexed="8"/>
      </top>
      <bottom style="thin">
        <color indexed="64"/>
      </bottom>
      <diagonal/>
    </border>
    <border>
      <left style="medium">
        <color indexed="64"/>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medium">
        <color indexed="64"/>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8"/>
      </right>
      <top style="thin">
        <color indexed="8"/>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medium">
        <color indexed="64"/>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medium">
        <color indexed="64"/>
      </left>
      <right/>
      <top style="thin">
        <color indexed="8"/>
      </top>
      <bottom style="thin">
        <color indexed="8"/>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medium">
        <color indexed="64"/>
      </left>
      <right/>
      <top/>
      <bottom style="thin">
        <color indexed="8"/>
      </bottom>
      <diagonal/>
    </border>
    <border>
      <left/>
      <right style="medium">
        <color indexed="64"/>
      </right>
      <top/>
      <bottom style="medium">
        <color indexed="64"/>
      </bottom>
      <diagonal/>
    </border>
    <border>
      <left style="thin">
        <color indexed="8"/>
      </left>
      <right/>
      <top style="thin">
        <color indexed="8"/>
      </top>
      <bottom style="thin">
        <color indexed="8"/>
      </bottom>
      <diagonal/>
    </border>
    <border>
      <left style="thin">
        <color indexed="8"/>
      </left>
      <right/>
      <top/>
      <bottom style="medium">
        <color indexed="64"/>
      </bottom>
      <diagonal/>
    </border>
    <border>
      <left style="medium">
        <color indexed="64"/>
      </left>
      <right style="thin">
        <color indexed="8"/>
      </right>
      <top/>
      <bottom style="medium">
        <color indexed="64"/>
      </bottom>
      <diagonal/>
    </border>
    <border>
      <left style="thin">
        <color indexed="8"/>
      </left>
      <right style="medium">
        <color indexed="64"/>
      </right>
      <top style="medium">
        <color indexed="64"/>
      </top>
      <bottom/>
      <diagonal/>
    </border>
    <border>
      <left/>
      <right style="thin">
        <color indexed="8"/>
      </right>
      <top style="medium">
        <color indexed="64"/>
      </top>
      <bottom style="thin">
        <color indexed="64"/>
      </bottom>
      <diagonal/>
    </border>
    <border>
      <left style="thin">
        <color indexed="8"/>
      </left>
      <right style="thin">
        <color indexed="8"/>
      </right>
      <top style="medium">
        <color indexed="64"/>
      </top>
      <bottom/>
      <diagonal/>
    </border>
    <border>
      <left style="medium">
        <color indexed="64"/>
      </left>
      <right style="thin">
        <color indexed="8"/>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bottom style="thin">
        <color indexed="64"/>
      </bottom>
      <diagonal/>
    </border>
    <border>
      <left style="thin">
        <color indexed="8"/>
      </left>
      <right style="medium">
        <color indexed="64"/>
      </right>
      <top style="thin">
        <color indexed="64"/>
      </top>
      <bottom style="thin">
        <color indexed="64"/>
      </bottom>
      <diagonal/>
    </border>
    <border>
      <left style="medium">
        <color indexed="64"/>
      </left>
      <right style="thin">
        <color indexed="8"/>
      </right>
      <top style="thin">
        <color indexed="64"/>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8"/>
      </left>
      <right/>
      <top style="medium">
        <color indexed="64"/>
      </top>
      <bottom/>
      <diagonal/>
    </border>
    <border>
      <left/>
      <right/>
      <top style="thin">
        <color indexed="64"/>
      </top>
      <bottom style="thin">
        <color indexed="64"/>
      </bottom>
      <diagonal/>
    </border>
    <border>
      <left/>
      <right/>
      <top/>
      <bottom style="thin">
        <color indexed="64"/>
      </bottom>
      <diagonal/>
    </border>
    <border>
      <left/>
      <right style="thin">
        <color indexed="8"/>
      </right>
      <top/>
      <bottom style="thin">
        <color indexed="64"/>
      </bottom>
      <diagonal/>
    </border>
    <border>
      <left/>
      <right style="medium">
        <color indexed="64"/>
      </right>
      <top/>
      <bottom style="thin">
        <color indexed="64"/>
      </bottom>
      <diagonal/>
    </border>
    <border>
      <left style="medium">
        <color indexed="64"/>
      </left>
      <right style="thin">
        <color indexed="8"/>
      </right>
      <top style="thin">
        <color indexed="8"/>
      </top>
      <bottom style="thin">
        <color indexed="64"/>
      </bottom>
      <diagonal/>
    </border>
    <border>
      <left/>
      <right style="thin">
        <color indexed="8"/>
      </right>
      <top/>
      <bottom/>
      <diagonal/>
    </border>
  </borders>
  <cellStyleXfs count="9">
    <xf numFmtId="0" fontId="0" fillId="0" borderId="0"/>
    <xf numFmtId="0" fontId="1" fillId="0" borderId="0"/>
    <xf numFmtId="0" fontId="7" fillId="0" borderId="0"/>
    <xf numFmtId="0" fontId="7" fillId="0" borderId="0"/>
    <xf numFmtId="0" fontId="1" fillId="0" borderId="0"/>
    <xf numFmtId="0" fontId="7" fillId="0" borderId="0"/>
    <xf numFmtId="0" fontId="12" fillId="0" borderId="0"/>
    <xf numFmtId="0" fontId="1" fillId="0" borderId="0"/>
    <xf numFmtId="0" fontId="1" fillId="0" borderId="0"/>
  </cellStyleXfs>
  <cellXfs count="215">
    <xf numFmtId="0" fontId="0" fillId="0" borderId="0" xfId="0"/>
    <xf numFmtId="0" fontId="2" fillId="0" borderId="0" xfId="1" applyFont="1" applyAlignment="1">
      <alignment vertical="center"/>
    </xf>
    <xf numFmtId="0" fontId="2" fillId="0" borderId="0" xfId="1" applyFont="1" applyAlignment="1">
      <alignment horizontal="justify" vertical="justify"/>
    </xf>
    <xf numFmtId="0" fontId="2" fillId="0" borderId="0" xfId="1" applyFont="1" applyAlignment="1">
      <alignment horizontal="center" vertical="center"/>
    </xf>
    <xf numFmtId="0" fontId="2" fillId="0" borderId="0" xfId="1" applyFont="1" applyFill="1" applyAlignment="1">
      <alignment vertical="center"/>
    </xf>
    <xf numFmtId="3" fontId="3" fillId="0" borderId="0" xfId="1" applyNumberFormat="1" applyFont="1" applyFill="1" applyBorder="1" applyAlignment="1">
      <alignment horizontal="justify" vertical="justify"/>
    </xf>
    <xf numFmtId="3" fontId="3" fillId="0" borderId="0" xfId="1" applyNumberFormat="1" applyFont="1" applyFill="1" applyBorder="1" applyAlignment="1">
      <alignment vertical="center"/>
    </xf>
    <xf numFmtId="0" fontId="4" fillId="0" borderId="0" xfId="1" applyFont="1" applyFill="1" applyBorder="1" applyAlignment="1">
      <alignment vertical="center"/>
    </xf>
    <xf numFmtId="0" fontId="3" fillId="0" borderId="0" xfId="1" applyFont="1" applyFill="1" applyBorder="1" applyAlignment="1">
      <alignment vertical="center"/>
    </xf>
    <xf numFmtId="3" fontId="5" fillId="2" borderId="2" xfId="1" applyNumberFormat="1" applyFont="1" applyFill="1" applyBorder="1" applyAlignment="1">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0" fontId="2" fillId="0" borderId="7" xfId="1" applyFont="1" applyFill="1" applyBorder="1" applyAlignment="1">
      <alignment vertical="center"/>
    </xf>
    <xf numFmtId="3" fontId="6" fillId="0" borderId="11" xfId="1" applyNumberFormat="1" applyFont="1" applyFill="1" applyBorder="1" applyAlignment="1">
      <alignment horizontal="right" vertical="center"/>
    </xf>
    <xf numFmtId="3" fontId="6" fillId="2" borderId="11" xfId="2" applyNumberFormat="1" applyFont="1" applyFill="1" applyBorder="1" applyAlignment="1">
      <alignment vertical="center"/>
    </xf>
    <xf numFmtId="0" fontId="6" fillId="0" borderId="12" xfId="1" applyFont="1" applyFill="1" applyBorder="1" applyAlignment="1">
      <alignment horizontal="left"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xf>
    <xf numFmtId="0" fontId="6" fillId="0" borderId="11" xfId="1" applyFont="1" applyFill="1" applyBorder="1" applyAlignment="1">
      <alignment horizontal="left" vertical="center" wrapText="1"/>
    </xf>
    <xf numFmtId="164" fontId="8" fillId="0" borderId="11" xfId="3" applyNumberFormat="1" applyFont="1" applyFill="1" applyBorder="1" applyAlignment="1">
      <alignment horizontal="center" vertical="center" wrapText="1"/>
    </xf>
    <xf numFmtId="0" fontId="6" fillId="0" borderId="15" xfId="1" applyFont="1" applyFill="1" applyBorder="1" applyAlignment="1">
      <alignment horizontal="center" vertical="center"/>
    </xf>
    <xf numFmtId="3" fontId="6" fillId="0" borderId="16" xfId="1" applyNumberFormat="1" applyFont="1" applyFill="1" applyBorder="1" applyAlignment="1">
      <alignment horizontal="right" vertical="center"/>
    </xf>
    <xf numFmtId="3" fontId="6" fillId="2" borderId="16" xfId="2" applyNumberFormat="1" applyFont="1" applyFill="1" applyBorder="1" applyAlignment="1">
      <alignment vertical="center"/>
    </xf>
    <xf numFmtId="3" fontId="6" fillId="0" borderId="12" xfId="1" applyNumberFormat="1" applyFont="1" applyFill="1" applyBorder="1" applyAlignment="1">
      <alignment horizontal="right" vertical="center"/>
    </xf>
    <xf numFmtId="3" fontId="6" fillId="0" borderId="20" xfId="1" applyNumberFormat="1" applyFont="1" applyFill="1" applyBorder="1" applyAlignment="1">
      <alignment vertical="center"/>
    </xf>
    <xf numFmtId="0" fontId="6" fillId="0" borderId="21" xfId="1" applyFont="1" applyFill="1" applyBorder="1" applyAlignment="1">
      <alignment horizontal="center" vertical="center"/>
    </xf>
    <xf numFmtId="3" fontId="6" fillId="2" borderId="22" xfId="2" applyNumberFormat="1" applyFont="1" applyFill="1" applyBorder="1" applyAlignment="1">
      <alignment vertical="center"/>
    </xf>
    <xf numFmtId="0" fontId="6" fillId="0" borderId="16" xfId="1" applyFont="1" applyFill="1" applyBorder="1" applyAlignment="1">
      <alignment horizontal="left" vertical="center" wrapText="1"/>
    </xf>
    <xf numFmtId="0" fontId="6" fillId="0" borderId="7" xfId="1" applyFont="1" applyFill="1" applyBorder="1" applyAlignment="1">
      <alignment horizontal="center" vertical="center"/>
    </xf>
    <xf numFmtId="0" fontId="6" fillId="0" borderId="22" xfId="1" applyFont="1" applyFill="1" applyBorder="1" applyAlignment="1">
      <alignment horizontal="left" vertical="center" wrapText="1"/>
    </xf>
    <xf numFmtId="0" fontId="6" fillId="0" borderId="23" xfId="1" applyFont="1" applyFill="1" applyBorder="1" applyAlignment="1">
      <alignment horizontal="center" vertical="center"/>
    </xf>
    <xf numFmtId="3" fontId="6" fillId="0" borderId="11" xfId="1" applyNumberFormat="1" applyFont="1" applyBorder="1" applyAlignment="1">
      <alignment horizontal="right" vertical="center"/>
    </xf>
    <xf numFmtId="3" fontId="6" fillId="0" borderId="24" xfId="1" applyNumberFormat="1" applyFont="1" applyFill="1" applyBorder="1" applyAlignment="1">
      <alignment vertical="center"/>
    </xf>
    <xf numFmtId="0" fontId="6" fillId="0" borderId="25" xfId="1" applyFont="1" applyFill="1" applyBorder="1" applyAlignment="1">
      <alignment horizontal="center" vertical="center"/>
    </xf>
    <xf numFmtId="3" fontId="5" fillId="2" borderId="28" xfId="1" applyNumberFormat="1" applyFont="1" applyFill="1" applyBorder="1" applyAlignment="1">
      <alignment vertical="center"/>
    </xf>
    <xf numFmtId="0" fontId="6" fillId="0" borderId="12"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9" fillId="0" borderId="0" xfId="1" applyFont="1" applyFill="1" applyAlignment="1">
      <alignment vertical="center"/>
    </xf>
    <xf numFmtId="0" fontId="9" fillId="0" borderId="0" xfId="1" applyFont="1" applyAlignment="1">
      <alignment vertical="center"/>
    </xf>
    <xf numFmtId="3" fontId="6" fillId="0" borderId="35" xfId="1" applyNumberFormat="1" applyFont="1" applyFill="1" applyBorder="1" applyAlignment="1">
      <alignment vertical="center"/>
    </xf>
    <xf numFmtId="0" fontId="10" fillId="0" borderId="0" xfId="1" applyFont="1" applyAlignment="1">
      <alignment vertical="center"/>
    </xf>
    <xf numFmtId="0" fontId="6" fillId="0" borderId="40" xfId="1" applyFont="1" applyFill="1" applyBorder="1" applyAlignment="1">
      <alignment horizontal="center" vertical="center"/>
    </xf>
    <xf numFmtId="0" fontId="6" fillId="0" borderId="43" xfId="1" applyFont="1" applyFill="1" applyBorder="1" applyAlignment="1">
      <alignment horizontal="center" vertical="center"/>
    </xf>
    <xf numFmtId="0" fontId="6" fillId="0" borderId="38" xfId="1" applyFont="1" applyFill="1" applyBorder="1" applyAlignment="1">
      <alignment horizontal="center" vertical="center" wrapText="1"/>
    </xf>
    <xf numFmtId="3" fontId="6" fillId="2" borderId="31" xfId="2" applyNumberFormat="1" applyFont="1" applyFill="1" applyBorder="1" applyAlignment="1">
      <alignment vertical="center"/>
    </xf>
    <xf numFmtId="0" fontId="6" fillId="0" borderId="11" xfId="2" applyFont="1" applyFill="1" applyBorder="1" applyAlignment="1" applyProtection="1">
      <alignment horizontal="left" vertical="center" wrapText="1"/>
    </xf>
    <xf numFmtId="0" fontId="6" fillId="0" borderId="45" xfId="1" applyFont="1" applyFill="1" applyBorder="1" applyAlignment="1">
      <alignment horizontal="center" vertical="center"/>
    </xf>
    <xf numFmtId="0" fontId="6" fillId="0" borderId="45" xfId="1" applyFont="1" applyFill="1" applyBorder="1" applyAlignment="1">
      <alignment horizontal="center" vertical="center" wrapText="1"/>
    </xf>
    <xf numFmtId="49" fontId="5" fillId="2" borderId="46" xfId="1" applyNumberFormat="1" applyFont="1" applyFill="1" applyBorder="1" applyAlignment="1">
      <alignment horizontal="center" vertical="center"/>
    </xf>
    <xf numFmtId="3" fontId="2" fillId="0" borderId="0" xfId="1" applyNumberFormat="1" applyFont="1" applyAlignment="1">
      <alignment vertical="center"/>
    </xf>
    <xf numFmtId="0" fontId="5" fillId="0" borderId="0" xfId="1" applyFont="1" applyAlignment="1">
      <alignment horizontal="right" vertical="justify"/>
    </xf>
    <xf numFmtId="0" fontId="9" fillId="0" borderId="0" xfId="1" applyFont="1" applyAlignment="1">
      <alignment horizontal="center" vertical="center"/>
    </xf>
    <xf numFmtId="0" fontId="10" fillId="0" borderId="0" xfId="1" applyFont="1" applyAlignment="1">
      <alignment horizontal="center" vertical="center" wrapText="1"/>
    </xf>
    <xf numFmtId="3" fontId="10" fillId="0" borderId="0" xfId="1" applyNumberFormat="1" applyFont="1" applyAlignment="1">
      <alignment horizontal="center" vertical="center" wrapText="1"/>
    </xf>
    <xf numFmtId="49" fontId="5" fillId="2" borderId="46" xfId="4" applyNumberFormat="1" applyFont="1" applyFill="1" applyBorder="1" applyAlignment="1">
      <alignment horizontal="center" vertical="center"/>
    </xf>
    <xf numFmtId="3" fontId="5" fillId="2" borderId="46" xfId="4" applyNumberFormat="1" applyFont="1" applyFill="1" applyBorder="1" applyAlignment="1">
      <alignment horizontal="center" vertical="center" wrapText="1"/>
    </xf>
    <xf numFmtId="3" fontId="5" fillId="2" borderId="9" xfId="4" applyNumberFormat="1" applyFont="1" applyFill="1" applyBorder="1" applyAlignment="1">
      <alignment vertical="center"/>
    </xf>
    <xf numFmtId="3" fontId="5" fillId="2" borderId="2" xfId="4" applyNumberFormat="1" applyFont="1" applyFill="1" applyBorder="1" applyAlignment="1">
      <alignment vertical="center"/>
    </xf>
    <xf numFmtId="164" fontId="8" fillId="0" borderId="22" xfId="3" applyNumberFormat="1" applyFont="1" applyFill="1" applyBorder="1" applyAlignment="1">
      <alignment horizontal="center" vertical="center" wrapText="1"/>
    </xf>
    <xf numFmtId="0" fontId="6" fillId="0" borderId="30" xfId="1" applyFont="1" applyFill="1" applyBorder="1" applyAlignment="1">
      <alignment horizontal="center" vertical="center" wrapText="1"/>
    </xf>
    <xf numFmtId="0" fontId="6" fillId="0" borderId="10" xfId="2" applyFont="1" applyFill="1" applyBorder="1" applyAlignment="1">
      <alignment horizontal="justify" vertical="center" wrapText="1"/>
    </xf>
    <xf numFmtId="164" fontId="8" fillId="0" borderId="11" xfId="3" applyNumberFormat="1" applyFont="1" applyBorder="1" applyAlignment="1">
      <alignment horizontal="center" vertical="center" wrapText="1"/>
    </xf>
    <xf numFmtId="0" fontId="6" fillId="0" borderId="25" xfId="1" applyFont="1" applyFill="1" applyBorder="1" applyAlignment="1">
      <alignment horizontal="center" vertical="center" wrapText="1"/>
    </xf>
    <xf numFmtId="3" fontId="6" fillId="0" borderId="31" xfId="1" applyNumberFormat="1" applyFont="1" applyFill="1" applyBorder="1" applyAlignment="1">
      <alignment horizontal="right" vertical="center"/>
    </xf>
    <xf numFmtId="3" fontId="6" fillId="0" borderId="39" xfId="1" applyNumberFormat="1" applyFont="1" applyFill="1" applyBorder="1" applyAlignment="1">
      <alignment vertical="center"/>
    </xf>
    <xf numFmtId="3" fontId="6" fillId="0" borderId="29" xfId="1" applyNumberFormat="1" applyFont="1" applyFill="1" applyBorder="1" applyAlignment="1">
      <alignment horizontal="right" vertical="center"/>
    </xf>
    <xf numFmtId="3" fontId="6" fillId="0" borderId="42" xfId="1" applyNumberFormat="1" applyFont="1" applyFill="1" applyBorder="1" applyAlignment="1">
      <alignment vertical="center"/>
    </xf>
    <xf numFmtId="3" fontId="6" fillId="0" borderId="36" xfId="1" applyNumberFormat="1" applyFont="1" applyFill="1" applyBorder="1" applyAlignment="1">
      <alignment vertical="center"/>
    </xf>
    <xf numFmtId="3" fontId="6" fillId="0" borderId="14" xfId="1" applyNumberFormat="1" applyFont="1" applyFill="1" applyBorder="1" applyAlignment="1">
      <alignment horizontal="justify" vertical="center" wrapText="1"/>
    </xf>
    <xf numFmtId="3" fontId="6" fillId="0" borderId="60" xfId="1" applyNumberFormat="1" applyFont="1" applyFill="1" applyBorder="1" applyAlignment="1">
      <alignment vertical="center"/>
    </xf>
    <xf numFmtId="3" fontId="6" fillId="0" borderId="37" xfId="1" applyNumberFormat="1" applyFont="1" applyFill="1" applyBorder="1" applyAlignment="1">
      <alignment horizontal="justify" vertical="center"/>
    </xf>
    <xf numFmtId="3" fontId="6" fillId="0" borderId="38" xfId="1" applyNumberFormat="1" applyFont="1" applyFill="1" applyBorder="1" applyAlignment="1">
      <alignment vertical="center"/>
    </xf>
    <xf numFmtId="3" fontId="6" fillId="0" borderId="26" xfId="1" applyNumberFormat="1" applyFont="1" applyFill="1" applyBorder="1" applyAlignment="1">
      <alignment vertical="center"/>
    </xf>
    <xf numFmtId="3" fontId="6" fillId="0" borderId="31" xfId="1" applyNumberFormat="1" applyFont="1" applyFill="1" applyBorder="1" applyAlignment="1">
      <alignment vertical="center"/>
    </xf>
    <xf numFmtId="3" fontId="6" fillId="0" borderId="30" xfId="1" applyNumberFormat="1" applyFont="1" applyFill="1" applyBorder="1" applyAlignment="1">
      <alignment vertical="center"/>
    </xf>
    <xf numFmtId="3" fontId="6" fillId="0" borderId="41" xfId="1" applyNumberFormat="1" applyFont="1" applyFill="1" applyBorder="1" applyAlignment="1">
      <alignment vertical="center"/>
    </xf>
    <xf numFmtId="3" fontId="6" fillId="0" borderId="57" xfId="1" applyNumberFormat="1" applyFont="1" applyFill="1" applyBorder="1" applyAlignment="1">
      <alignment horizontal="justify" vertical="center"/>
    </xf>
    <xf numFmtId="3" fontId="6" fillId="0" borderId="30" xfId="1" applyNumberFormat="1" applyFont="1" applyFill="1" applyBorder="1" applyAlignment="1">
      <alignment horizontal="right" vertical="center"/>
    </xf>
    <xf numFmtId="3" fontId="6" fillId="0" borderId="11" xfId="1" applyNumberFormat="1" applyFont="1" applyFill="1" applyBorder="1" applyAlignment="1">
      <alignment vertical="center"/>
    </xf>
    <xf numFmtId="3" fontId="9" fillId="0" borderId="0" xfId="1" applyNumberFormat="1" applyFont="1" applyAlignment="1">
      <alignment vertical="center"/>
    </xf>
    <xf numFmtId="0" fontId="6" fillId="0" borderId="10" xfId="1" applyFont="1" applyFill="1" applyBorder="1" applyAlignment="1">
      <alignment horizontal="justify" vertical="center" wrapText="1"/>
    </xf>
    <xf numFmtId="3" fontId="6" fillId="0" borderId="12" xfId="1" applyNumberFormat="1" applyFont="1" applyFill="1" applyBorder="1" applyAlignment="1">
      <alignment vertical="center"/>
    </xf>
    <xf numFmtId="0" fontId="6" fillId="0" borderId="14" xfId="1" applyFont="1" applyFill="1" applyBorder="1" applyAlignment="1">
      <alignment horizontal="justify" vertical="center" wrapText="1"/>
    </xf>
    <xf numFmtId="3" fontId="6" fillId="0" borderId="61" xfId="1" applyNumberFormat="1" applyFont="1" applyFill="1" applyBorder="1" applyAlignment="1">
      <alignment horizontal="right" vertical="center"/>
    </xf>
    <xf numFmtId="3" fontId="6" fillId="0" borderId="62" xfId="1" applyNumberFormat="1" applyFont="1" applyFill="1" applyBorder="1" applyAlignment="1">
      <alignment horizontal="right" vertical="center"/>
    </xf>
    <xf numFmtId="0" fontId="13" fillId="0" borderId="11" xfId="1" applyFont="1" applyFill="1" applyBorder="1" applyAlignment="1">
      <alignment horizontal="center" vertical="center" wrapText="1"/>
    </xf>
    <xf numFmtId="3" fontId="6" fillId="0" borderId="12" xfId="4" applyNumberFormat="1" applyFont="1" applyBorder="1" applyAlignment="1">
      <alignment vertical="center"/>
    </xf>
    <xf numFmtId="3" fontId="6" fillId="0" borderId="39" xfId="4" applyNumberFormat="1" applyFont="1" applyBorder="1" applyAlignment="1">
      <alignment vertical="center"/>
    </xf>
    <xf numFmtId="3" fontId="6" fillId="0" borderId="38" xfId="4" applyNumberFormat="1" applyFont="1" applyBorder="1" applyAlignment="1">
      <alignment vertical="center"/>
    </xf>
    <xf numFmtId="3" fontId="6" fillId="0" borderId="38" xfId="4" applyNumberFormat="1" applyFont="1" applyBorder="1" applyAlignment="1">
      <alignment horizontal="right" vertical="center"/>
    </xf>
    <xf numFmtId="3" fontId="6" fillId="0" borderId="37" xfId="4" applyNumberFormat="1" applyFont="1" applyBorder="1" applyAlignment="1">
      <alignment horizontal="justify" vertical="center"/>
    </xf>
    <xf numFmtId="3" fontId="6" fillId="0" borderId="63" xfId="6" applyNumberFormat="1" applyFont="1" applyBorder="1" applyAlignment="1">
      <alignment vertical="center"/>
    </xf>
    <xf numFmtId="3" fontId="6" fillId="0" borderId="11" xfId="6" applyNumberFormat="1" applyFont="1" applyBorder="1" applyAlignment="1">
      <alignment vertical="center"/>
    </xf>
    <xf numFmtId="0" fontId="6" fillId="0" borderId="56" xfId="4" applyFont="1" applyBorder="1" applyAlignment="1">
      <alignment horizontal="center" vertical="center"/>
    </xf>
    <xf numFmtId="0" fontId="6" fillId="0" borderId="38" xfId="4" applyFont="1" applyBorder="1" applyAlignment="1">
      <alignment horizontal="center" vertical="center" wrapText="1"/>
    </xf>
    <xf numFmtId="0" fontId="6" fillId="0" borderId="11" xfId="4" applyFont="1" applyBorder="1" applyAlignment="1">
      <alignment horizontal="left" vertical="center" wrapText="1"/>
    </xf>
    <xf numFmtId="3" fontId="6" fillId="0" borderId="12" xfId="8" applyNumberFormat="1" applyFont="1" applyBorder="1" applyAlignment="1">
      <alignment vertical="center"/>
    </xf>
    <xf numFmtId="0" fontId="14" fillId="0" borderId="38" xfId="4" applyFont="1" applyBorder="1" applyAlignment="1">
      <alignment horizontal="center" vertical="center" wrapText="1"/>
    </xf>
    <xf numFmtId="0" fontId="6" fillId="0" borderId="59" xfId="4" applyFont="1" applyBorder="1" applyAlignment="1">
      <alignment horizontal="center" vertical="center"/>
    </xf>
    <xf numFmtId="49" fontId="6" fillId="0" borderId="30" xfId="4" applyNumberFormat="1" applyFont="1" applyBorder="1" applyAlignment="1">
      <alignment horizontal="center" vertical="center" wrapText="1"/>
    </xf>
    <xf numFmtId="3" fontId="6" fillId="0" borderId="11" xfId="4" applyNumberFormat="1" applyFont="1" applyBorder="1" applyAlignment="1">
      <alignment vertical="center"/>
    </xf>
    <xf numFmtId="3" fontId="6" fillId="0" borderId="31" xfId="4" applyNumberFormat="1" applyFont="1" applyBorder="1" applyAlignment="1">
      <alignment vertical="center"/>
    </xf>
    <xf numFmtId="3" fontId="6" fillId="0" borderId="11" xfId="8" applyNumberFormat="1" applyFont="1" applyBorder="1" applyAlignment="1">
      <alignment vertical="center"/>
    </xf>
    <xf numFmtId="3" fontId="6" fillId="0" borderId="58" xfId="4" applyNumberFormat="1" applyFont="1" applyBorder="1" applyAlignment="1">
      <alignment horizontal="justify" vertical="center"/>
    </xf>
    <xf numFmtId="3" fontId="6" fillId="0" borderId="11" xfId="8" applyNumberFormat="1" applyFont="1" applyBorder="1" applyAlignment="1">
      <alignment horizontal="right" vertical="center" wrapText="1"/>
    </xf>
    <xf numFmtId="0" fontId="15" fillId="0" borderId="0" xfId="1" applyFont="1" applyAlignment="1">
      <alignment vertical="center"/>
    </xf>
    <xf numFmtId="0" fontId="13" fillId="3" borderId="11" xfId="1" applyFont="1" applyFill="1" applyBorder="1" applyAlignment="1">
      <alignment horizontal="center" vertical="center" wrapText="1"/>
    </xf>
    <xf numFmtId="0" fontId="9" fillId="0" borderId="0" xfId="1" applyFont="1" applyFill="1" applyAlignment="1">
      <alignment horizontal="center" vertical="center"/>
    </xf>
    <xf numFmtId="3" fontId="5" fillId="2" borderId="44" xfId="1" applyNumberFormat="1" applyFont="1" applyFill="1" applyBorder="1" applyAlignment="1">
      <alignment horizontal="justify" vertical="center"/>
    </xf>
    <xf numFmtId="0" fontId="2" fillId="0" borderId="6" xfId="1" applyFont="1" applyFill="1" applyBorder="1" applyAlignment="1">
      <alignment horizontal="justify" vertical="center"/>
    </xf>
    <xf numFmtId="3" fontId="3" fillId="2" borderId="1" xfId="1" applyNumberFormat="1" applyFont="1" applyFill="1" applyBorder="1" applyAlignment="1">
      <alignment horizontal="justify" vertical="center"/>
    </xf>
    <xf numFmtId="3" fontId="5" fillId="2" borderId="8" xfId="4" applyNumberFormat="1" applyFont="1" applyFill="1" applyBorder="1" applyAlignment="1">
      <alignment horizontal="justify" vertical="center"/>
    </xf>
    <xf numFmtId="3" fontId="5" fillId="2" borderId="1" xfId="4" applyNumberFormat="1" applyFont="1" applyFill="1" applyBorder="1" applyAlignment="1">
      <alignment horizontal="justify" vertical="center"/>
    </xf>
    <xf numFmtId="0" fontId="6" fillId="0" borderId="63" xfId="8" applyFont="1" applyBorder="1" applyAlignment="1">
      <alignment horizontal="center" vertical="center" wrapText="1"/>
    </xf>
    <xf numFmtId="0" fontId="6" fillId="0" borderId="11" xfId="6" applyFont="1" applyBorder="1" applyAlignment="1">
      <alignment vertical="center" wrapText="1"/>
    </xf>
    <xf numFmtId="49" fontId="5" fillId="2" borderId="33" xfId="1" applyNumberFormat="1" applyFont="1" applyFill="1" applyBorder="1" applyAlignment="1">
      <alignment horizontal="center" vertical="center"/>
    </xf>
    <xf numFmtId="3" fontId="5" fillId="2" borderId="31" xfId="1" applyNumberFormat="1" applyFont="1" applyFill="1" applyBorder="1" applyAlignment="1">
      <alignment vertical="center"/>
    </xf>
    <xf numFmtId="3" fontId="5" fillId="2" borderId="58" xfId="1" applyNumberFormat="1" applyFont="1" applyFill="1" applyBorder="1" applyAlignment="1">
      <alignment horizontal="justify" vertical="center"/>
    </xf>
    <xf numFmtId="3" fontId="5" fillId="2" borderId="42" xfId="1" applyNumberFormat="1" applyFont="1" applyFill="1" applyBorder="1" applyAlignment="1">
      <alignment vertical="center"/>
    </xf>
    <xf numFmtId="3" fontId="5" fillId="2" borderId="70" xfId="1" applyNumberFormat="1" applyFont="1" applyFill="1" applyBorder="1" applyAlignment="1">
      <alignment horizontal="justify" vertical="center"/>
    </xf>
    <xf numFmtId="3" fontId="5" fillId="2" borderId="57" xfId="1" applyNumberFormat="1" applyFont="1" applyFill="1" applyBorder="1" applyAlignment="1">
      <alignment horizontal="justify" vertical="center"/>
    </xf>
    <xf numFmtId="3" fontId="5" fillId="2" borderId="14" xfId="1" applyNumberFormat="1" applyFont="1" applyFill="1" applyBorder="1" applyAlignment="1">
      <alignment horizontal="justify" vertical="center"/>
    </xf>
    <xf numFmtId="3" fontId="5" fillId="2" borderId="39" xfId="4" applyNumberFormat="1" applyFont="1" applyFill="1" applyBorder="1" applyAlignment="1">
      <alignment vertical="center"/>
    </xf>
    <xf numFmtId="3" fontId="5" fillId="2" borderId="14" xfId="4" applyNumberFormat="1" applyFont="1" applyFill="1" applyBorder="1" applyAlignment="1">
      <alignment horizontal="justify" vertical="center"/>
    </xf>
    <xf numFmtId="3" fontId="5" fillId="2" borderId="31" xfId="4" applyNumberFormat="1" applyFont="1" applyFill="1" applyBorder="1" applyAlignment="1">
      <alignment vertical="center"/>
    </xf>
    <xf numFmtId="3" fontId="6" fillId="0" borderId="10" xfId="4" applyNumberFormat="1" applyFont="1" applyBorder="1" applyAlignment="1">
      <alignment horizontal="justify" vertical="center" wrapText="1"/>
    </xf>
    <xf numFmtId="0" fontId="9" fillId="0" borderId="7" xfId="4" applyFont="1" applyBorder="1" applyAlignment="1">
      <alignment vertical="center"/>
    </xf>
    <xf numFmtId="0" fontId="9" fillId="0" borderId="0" xfId="4" applyFont="1" applyBorder="1" applyAlignment="1">
      <alignment horizontal="center" vertical="center"/>
    </xf>
    <xf numFmtId="0" fontId="9" fillId="0" borderId="0" xfId="4" applyFont="1" applyBorder="1" applyAlignment="1">
      <alignment vertical="center"/>
    </xf>
    <xf numFmtId="0" fontId="9" fillId="0" borderId="6" xfId="4" applyFont="1" applyBorder="1" applyAlignment="1">
      <alignment horizontal="justify" vertical="center"/>
    </xf>
    <xf numFmtId="0" fontId="6" fillId="0" borderId="11" xfId="4" applyFont="1" applyFill="1" applyBorder="1" applyAlignment="1">
      <alignment horizontal="left" vertical="center" wrapText="1"/>
    </xf>
    <xf numFmtId="0" fontId="6" fillId="0" borderId="22" xfId="1" applyFont="1" applyFill="1" applyBorder="1" applyAlignment="1">
      <alignment horizontal="center" vertical="center" wrapText="1"/>
    </xf>
    <xf numFmtId="3" fontId="6" fillId="0" borderId="72" xfId="1" applyNumberFormat="1" applyFont="1" applyFill="1" applyBorder="1" applyAlignment="1">
      <alignment vertical="center"/>
    </xf>
    <xf numFmtId="3" fontId="6" fillId="0" borderId="22" xfId="1" applyNumberFormat="1" applyFont="1" applyFill="1" applyBorder="1" applyAlignment="1">
      <alignment horizontal="right" vertical="center"/>
    </xf>
    <xf numFmtId="3" fontId="6" fillId="0" borderId="70" xfId="1" applyNumberFormat="1" applyFont="1" applyFill="1" applyBorder="1" applyAlignment="1">
      <alignment horizontal="justify" vertical="center" wrapText="1"/>
    </xf>
    <xf numFmtId="0" fontId="13" fillId="0" borderId="22" xfId="1" applyFont="1" applyFill="1" applyBorder="1" applyAlignment="1">
      <alignment horizontal="center" vertical="center" wrapText="1"/>
    </xf>
    <xf numFmtId="0" fontId="6" fillId="0" borderId="71" xfId="4" applyFont="1" applyBorder="1" applyAlignment="1">
      <alignment horizontal="center" vertical="center"/>
    </xf>
    <xf numFmtId="0" fontId="11" fillId="0" borderId="0" xfId="4" applyFont="1" applyFill="1" applyAlignment="1">
      <alignment horizontal="center" vertical="center" wrapText="1"/>
    </xf>
    <xf numFmtId="0" fontId="5" fillId="0" borderId="19" xfId="4" applyFont="1" applyBorder="1" applyAlignment="1">
      <alignment horizontal="left" vertical="center" wrapText="1"/>
    </xf>
    <xf numFmtId="0" fontId="5" fillId="0" borderId="18" xfId="4" applyFont="1" applyBorder="1" applyAlignment="1">
      <alignment horizontal="left" vertical="center" wrapText="1"/>
    </xf>
    <xf numFmtId="0" fontId="5" fillId="0" borderId="17" xfId="4" applyFont="1" applyBorder="1" applyAlignment="1">
      <alignment horizontal="left" vertical="center" wrapText="1"/>
    </xf>
    <xf numFmtId="0" fontId="5" fillId="2" borderId="25" xfId="4" applyFont="1" applyFill="1" applyBorder="1" applyAlignment="1">
      <alignment vertical="center" wrapText="1"/>
    </xf>
    <xf numFmtId="0" fontId="6" fillId="2" borderId="67" xfId="4" applyFont="1" applyFill="1" applyBorder="1" applyAlignment="1">
      <alignment vertical="center" wrapText="1"/>
    </xf>
    <xf numFmtId="0" fontId="6" fillId="2" borderId="26" xfId="4" applyFont="1" applyFill="1" applyBorder="1" applyAlignment="1">
      <alignment vertical="center" wrapText="1"/>
    </xf>
    <xf numFmtId="0" fontId="5" fillId="2" borderId="25" xfId="4" applyFont="1" applyFill="1" applyBorder="1" applyAlignment="1">
      <alignment vertical="center"/>
    </xf>
    <xf numFmtId="0" fontId="6" fillId="2" borderId="67" xfId="4" applyFont="1" applyFill="1" applyBorder="1" applyAlignment="1">
      <alignment vertical="center"/>
    </xf>
    <xf numFmtId="0" fontId="6" fillId="2" borderId="26" xfId="4" applyFont="1" applyFill="1" applyBorder="1" applyAlignment="1">
      <alignment vertical="center"/>
    </xf>
    <xf numFmtId="0" fontId="5" fillId="0" borderId="7" xfId="4" applyFont="1" applyBorder="1" applyAlignment="1">
      <alignment horizontal="left" vertical="center" wrapText="1"/>
    </xf>
    <xf numFmtId="0" fontId="5" fillId="0" borderId="0" xfId="4" applyFont="1" applyBorder="1" applyAlignment="1">
      <alignment horizontal="left" vertical="center" wrapText="1"/>
    </xf>
    <xf numFmtId="0" fontId="5" fillId="0" borderId="6" xfId="4" applyFont="1" applyBorder="1" applyAlignment="1">
      <alignment horizontal="left" vertical="center" wrapText="1"/>
    </xf>
    <xf numFmtId="0" fontId="5" fillId="0" borderId="23" xfId="4" applyFont="1" applyBorder="1" applyAlignment="1">
      <alignment horizontal="left" vertical="center" wrapText="1"/>
    </xf>
    <xf numFmtId="0" fontId="5" fillId="0" borderId="68" xfId="4" applyFont="1" applyBorder="1" applyAlignment="1">
      <alignment horizontal="left" vertical="center" wrapText="1"/>
    </xf>
    <xf numFmtId="0" fontId="5" fillId="0" borderId="70" xfId="4" applyFont="1" applyBorder="1" applyAlignment="1">
      <alignment horizontal="left" vertical="center" wrapText="1"/>
    </xf>
    <xf numFmtId="0" fontId="5" fillId="0" borderId="7"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6" xfId="1" applyFont="1" applyFill="1" applyBorder="1" applyAlignment="1">
      <alignment horizontal="left" vertical="center" wrapText="1"/>
    </xf>
    <xf numFmtId="0" fontId="5" fillId="2" borderId="23" xfId="1" applyFont="1" applyFill="1" applyBorder="1" applyAlignment="1">
      <alignment vertical="center"/>
    </xf>
    <xf numFmtId="0" fontId="5" fillId="2" borderId="68" xfId="1" applyFont="1" applyFill="1" applyBorder="1" applyAlignment="1">
      <alignment vertical="center"/>
    </xf>
    <xf numFmtId="0" fontId="5" fillId="2" borderId="69" xfId="1" applyFont="1" applyFill="1" applyBorder="1" applyAlignment="1">
      <alignment vertical="center"/>
    </xf>
    <xf numFmtId="0" fontId="6" fillId="2" borderId="68" xfId="1" applyFont="1" applyFill="1" applyBorder="1" applyAlignment="1">
      <alignment vertical="center"/>
    </xf>
    <xf numFmtId="0" fontId="6" fillId="2" borderId="69" xfId="1" applyFont="1" applyFill="1" applyBorder="1" applyAlignment="1">
      <alignment vertical="center"/>
    </xf>
    <xf numFmtId="0" fontId="11" fillId="0" borderId="0" xfId="1" applyFont="1" applyFill="1" applyAlignment="1">
      <alignment horizontal="center" vertical="center" wrapText="1"/>
    </xf>
    <xf numFmtId="3" fontId="5" fillId="2" borderId="51" xfId="1" applyNumberFormat="1" applyFont="1" applyFill="1" applyBorder="1" applyAlignment="1">
      <alignment horizontal="center" vertical="center" wrapText="1"/>
    </xf>
    <xf numFmtId="3" fontId="5" fillId="2" borderId="47" xfId="1" applyNumberFormat="1" applyFont="1" applyFill="1" applyBorder="1" applyAlignment="1">
      <alignment horizontal="center" vertical="center" wrapText="1"/>
    </xf>
    <xf numFmtId="0" fontId="5" fillId="2" borderId="50"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66" xfId="1" applyFont="1" applyFill="1" applyBorder="1" applyAlignment="1">
      <alignment horizontal="center" vertical="center"/>
    </xf>
    <xf numFmtId="0" fontId="5" fillId="2" borderId="46" xfId="1" applyFont="1" applyFill="1" applyBorder="1" applyAlignment="1">
      <alignment horizontal="center" vertical="center"/>
    </xf>
    <xf numFmtId="3" fontId="5" fillId="2" borderId="53" xfId="1" applyNumberFormat="1" applyFont="1" applyFill="1" applyBorder="1" applyAlignment="1">
      <alignment horizontal="center" vertical="center" wrapText="1"/>
    </xf>
    <xf numFmtId="3" fontId="5" fillId="2" borderId="55" xfId="1" applyNumberFormat="1" applyFont="1" applyFill="1" applyBorder="1" applyAlignment="1">
      <alignment horizontal="center" vertical="center" wrapText="1"/>
    </xf>
    <xf numFmtId="3" fontId="5" fillId="2" borderId="18" xfId="1" applyNumberFormat="1" applyFont="1" applyFill="1" applyBorder="1" applyAlignment="1">
      <alignment horizontal="center" vertical="center" wrapText="1"/>
    </xf>
    <xf numFmtId="0" fontId="1" fillId="2" borderId="18" xfId="1" applyFont="1" applyFill="1" applyBorder="1" applyAlignment="1">
      <alignment horizontal="center" vertical="center" wrapText="1"/>
    </xf>
    <xf numFmtId="0" fontId="1" fillId="2" borderId="49" xfId="1" applyFont="1" applyFill="1" applyBorder="1" applyAlignment="1">
      <alignment horizontal="center" vertical="center" wrapText="1"/>
    </xf>
    <xf numFmtId="0" fontId="5" fillId="2" borderId="48"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25" xfId="1" applyFont="1" applyFill="1" applyBorder="1" applyAlignment="1">
      <alignment vertical="center" wrapText="1"/>
    </xf>
    <xf numFmtId="0" fontId="6" fillId="2" borderId="67" xfId="1" applyFont="1" applyFill="1" applyBorder="1" applyAlignment="1">
      <alignment vertical="center" wrapText="1"/>
    </xf>
    <xf numFmtId="0" fontId="6" fillId="2" borderId="26" xfId="1" applyFont="1" applyFill="1" applyBorder="1" applyAlignment="1">
      <alignment vertical="center" wrapText="1"/>
    </xf>
    <xf numFmtId="0" fontId="5" fillId="2" borderId="25" xfId="1" applyFont="1" applyFill="1" applyBorder="1" applyAlignment="1">
      <alignment vertical="center"/>
    </xf>
    <xf numFmtId="0" fontId="6" fillId="2" borderId="67" xfId="1" applyFont="1" applyFill="1" applyBorder="1" applyAlignment="1">
      <alignment vertical="center"/>
    </xf>
    <xf numFmtId="0" fontId="6" fillId="2" borderId="26" xfId="1" applyFont="1" applyFill="1" applyBorder="1" applyAlignment="1">
      <alignment vertical="center"/>
    </xf>
    <xf numFmtId="0" fontId="5" fillId="0" borderId="23" xfId="1" applyFont="1" applyFill="1" applyBorder="1" applyAlignment="1">
      <alignment horizontal="left" vertical="center" wrapText="1"/>
    </xf>
    <xf numFmtId="0" fontId="5" fillId="0" borderId="68" xfId="1" applyFont="1" applyFill="1" applyBorder="1" applyAlignment="1">
      <alignment horizontal="left" vertical="center" wrapText="1"/>
    </xf>
    <xf numFmtId="0" fontId="5" fillId="0" borderId="70" xfId="1" applyFont="1" applyFill="1" applyBorder="1" applyAlignment="1">
      <alignment horizontal="left" vertical="center" wrapText="1"/>
    </xf>
    <xf numFmtId="0" fontId="5" fillId="2" borderId="5" xfId="1" applyFont="1" applyFill="1" applyBorder="1" applyAlignment="1">
      <alignment vertical="center"/>
    </xf>
    <xf numFmtId="0" fontId="6" fillId="2" borderId="4" xfId="1" applyFont="1" applyFill="1" applyBorder="1" applyAlignment="1">
      <alignment vertical="center"/>
    </xf>
    <xf numFmtId="0" fontId="6" fillId="2" borderId="3" xfId="1" applyFont="1" applyFill="1" applyBorder="1" applyAlignment="1">
      <alignment vertical="center"/>
    </xf>
    <xf numFmtId="0" fontId="5" fillId="2" borderId="34" xfId="1" applyFont="1" applyFill="1" applyBorder="1" applyAlignment="1">
      <alignment vertical="center"/>
    </xf>
    <xf numFmtId="0" fontId="5" fillId="2" borderId="33" xfId="1" applyFont="1" applyFill="1" applyBorder="1" applyAlignment="1">
      <alignment vertical="center"/>
    </xf>
    <xf numFmtId="0" fontId="5" fillId="2" borderId="32" xfId="1" applyFont="1" applyFill="1" applyBorder="1" applyAlignment="1">
      <alignment vertical="center"/>
    </xf>
    <xf numFmtId="0" fontId="5" fillId="2" borderId="34" xfId="4" applyFont="1" applyFill="1" applyBorder="1" applyAlignment="1">
      <alignment vertical="center"/>
    </xf>
    <xf numFmtId="0" fontId="5" fillId="2" borderId="33" xfId="4" applyFont="1" applyFill="1" applyBorder="1" applyAlignment="1">
      <alignment vertical="center"/>
    </xf>
    <xf numFmtId="0" fontId="5" fillId="2" borderId="32" xfId="4" applyFont="1" applyFill="1" applyBorder="1" applyAlignment="1">
      <alignment vertical="center"/>
    </xf>
    <xf numFmtId="0" fontId="5" fillId="2" borderId="5" xfId="4" applyFont="1" applyFill="1" applyBorder="1" applyAlignment="1">
      <alignment vertical="center"/>
    </xf>
    <xf numFmtId="0" fontId="6" fillId="2" borderId="4" xfId="4" applyFont="1" applyFill="1" applyBorder="1" applyAlignment="1">
      <alignment vertical="center"/>
    </xf>
    <xf numFmtId="0" fontId="6" fillId="2" borderId="3" xfId="4" applyFont="1" applyFill="1" applyBorder="1" applyAlignment="1">
      <alignment vertical="center"/>
    </xf>
    <xf numFmtId="49" fontId="5" fillId="2" borderId="53" xfId="4" applyNumberFormat="1" applyFont="1" applyFill="1" applyBorder="1" applyAlignment="1">
      <alignment horizontal="center" vertical="center" wrapText="1"/>
    </xf>
    <xf numFmtId="0" fontId="1" fillId="2" borderId="55" xfId="4" applyFill="1" applyBorder="1" applyAlignment="1">
      <alignment horizontal="center" vertical="center" wrapText="1"/>
    </xf>
    <xf numFmtId="3" fontId="5" fillId="2" borderId="18" xfId="4" applyNumberFormat="1" applyFont="1" applyFill="1" applyBorder="1" applyAlignment="1">
      <alignment horizontal="center" vertical="center" wrapText="1"/>
    </xf>
    <xf numFmtId="0" fontId="1" fillId="2" borderId="18" xfId="4" applyFill="1" applyBorder="1" applyAlignment="1">
      <alignment horizontal="center" vertical="center" wrapText="1"/>
    </xf>
    <xf numFmtId="0" fontId="1" fillId="2" borderId="49" xfId="4" applyFill="1" applyBorder="1" applyAlignment="1">
      <alignment horizontal="center" vertical="center" wrapText="1"/>
    </xf>
    <xf numFmtId="0" fontId="5" fillId="2" borderId="48" xfId="4" applyFont="1" applyFill="1" applyBorder="1" applyAlignment="1">
      <alignment horizontal="center" vertical="center"/>
    </xf>
    <xf numFmtId="0" fontId="5" fillId="2" borderId="27" xfId="4" applyFont="1" applyFill="1" applyBorder="1" applyAlignment="1">
      <alignment horizontal="center" vertical="center"/>
    </xf>
    <xf numFmtId="3" fontId="6" fillId="0" borderId="64" xfId="4" applyNumberFormat="1" applyFont="1" applyBorder="1" applyAlignment="1">
      <alignment horizontal="justify" vertical="center"/>
    </xf>
    <xf numFmtId="0" fontId="0" fillId="0" borderId="65" xfId="0" applyBorder="1" applyAlignment="1">
      <alignment horizontal="justify" vertical="center"/>
    </xf>
    <xf numFmtId="0" fontId="5" fillId="2" borderId="51" xfId="4" applyFont="1" applyFill="1" applyBorder="1" applyAlignment="1">
      <alignment horizontal="center" vertical="center" wrapText="1"/>
    </xf>
    <xf numFmtId="0" fontId="5" fillId="2" borderId="47" xfId="4" applyFont="1" applyFill="1" applyBorder="1" applyAlignment="1">
      <alignment horizontal="center" vertical="center" wrapText="1"/>
    </xf>
    <xf numFmtId="0" fontId="5" fillId="3" borderId="50" xfId="4" applyFont="1" applyFill="1" applyBorder="1" applyAlignment="1">
      <alignment horizontal="center" vertical="center"/>
    </xf>
    <xf numFmtId="0" fontId="5" fillId="3" borderId="28" xfId="4" applyFont="1" applyFill="1" applyBorder="1" applyAlignment="1">
      <alignment horizontal="center" vertical="center"/>
    </xf>
    <xf numFmtId="0" fontId="5" fillId="2" borderId="50" xfId="4" applyFont="1" applyFill="1" applyBorder="1" applyAlignment="1">
      <alignment horizontal="center" vertical="center"/>
    </xf>
    <xf numFmtId="0" fontId="5" fillId="2" borderId="28" xfId="4" applyFont="1" applyFill="1" applyBorder="1" applyAlignment="1">
      <alignment horizontal="center" vertical="center"/>
    </xf>
    <xf numFmtId="3" fontId="5" fillId="2" borderId="50" xfId="4" applyNumberFormat="1" applyFont="1" applyFill="1" applyBorder="1" applyAlignment="1">
      <alignment horizontal="center" vertical="center" wrapText="1"/>
    </xf>
    <xf numFmtId="3" fontId="5" fillId="2" borderId="28" xfId="4" applyNumberFormat="1" applyFont="1" applyFill="1" applyBorder="1" applyAlignment="1">
      <alignment horizontal="center" vertical="center" wrapText="1"/>
    </xf>
    <xf numFmtId="49" fontId="5" fillId="2" borderId="52" xfId="4" applyNumberFormat="1" applyFont="1" applyFill="1" applyBorder="1" applyAlignment="1">
      <alignment horizontal="center" vertical="center" wrapText="1"/>
    </xf>
    <xf numFmtId="0" fontId="1" fillId="2" borderId="54" xfId="4" applyFill="1" applyBorder="1" applyAlignment="1">
      <alignment horizontal="center" vertical="center" wrapText="1"/>
    </xf>
  </cellXfs>
  <cellStyles count="9">
    <cellStyle name="Normální" xfId="0" builtinId="0"/>
    <cellStyle name="Normální 2" xfId="7" xr:uid="{6D237803-BEDE-46E9-9922-72D6F74460FD}"/>
    <cellStyle name="Normální 3" xfId="1" xr:uid="{00000000-0005-0000-0000-000001000000}"/>
    <cellStyle name="Normální 3 2" xfId="4" xr:uid="{00000000-0005-0000-0000-000002000000}"/>
    <cellStyle name="Normální 4" xfId="5" xr:uid="{00000000-0005-0000-0000-000003000000}"/>
    <cellStyle name="Normální 6 3" xfId="6" xr:uid="{00000000-0005-0000-0000-000004000000}"/>
    <cellStyle name="normální_číselníky MSK" xfId="3" xr:uid="{00000000-0005-0000-0000-000005000000}"/>
    <cellStyle name="normální_EU akce-upr 2" xfId="8" xr:uid="{BB5BF73B-FB1A-4750-A47C-AE92C9094F03}"/>
    <cellStyle name="normální_List1"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ku\Users\stankova2598\AppData\Local\Microsoft\Windows\INetCache\Content.Outlook\P53HJRV8\ORJ14_P&#345;ehled%20projekt&#367;%202014-2020_n&#225;vrh%202020_nov&#25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daje dle STAVU"/>
      <sheetName val="Výdaje podle odvětví"/>
      <sheetName val="Příjmy podle odvětví"/>
      <sheetName val="ZÁLOHOVÉ PROJEKTY"/>
      <sheetName val="rozhodnutí"/>
      <sheetName val="rekapitulace"/>
      <sheetName val="Projekty P.O."/>
      <sheetName val="Udržitelnost podle odvětví"/>
      <sheetName val="List1"/>
      <sheetName val="neinvestiční projekty"/>
      <sheetName val="usnesení"/>
    </sheetNames>
    <sheetDataSet>
      <sheetData sheetId="0" refreshError="1"/>
      <sheetData sheetId="1"/>
      <sheetData sheetId="2" refreshError="1"/>
      <sheetData sheetId="3"/>
      <sheetData sheetId="4">
        <row r="31">
          <cell r="N31">
            <v>25.54</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55"/>
  <sheetViews>
    <sheetView tabSelected="1" zoomScaleNormal="100" zoomScaleSheetLayoutView="100" workbookViewId="0">
      <selection activeCell="M1" sqref="M1"/>
    </sheetView>
  </sheetViews>
  <sheetFormatPr defaultRowHeight="11.25" x14ac:dyDescent="0.25"/>
  <cols>
    <col min="1" max="1" width="6.5703125" style="1" customWidth="1"/>
    <col min="2" max="2" width="9.140625" style="3" hidden="1" customWidth="1"/>
    <col min="3" max="3" width="44.7109375" style="1" customWidth="1"/>
    <col min="4" max="4" width="9.5703125" style="1" customWidth="1"/>
    <col min="5" max="5" width="9.28515625" style="1" customWidth="1"/>
    <col min="6" max="11" width="9.5703125" style="1" customWidth="1"/>
    <col min="12" max="12" width="39.5703125" style="2" customWidth="1"/>
    <col min="13" max="13" width="9.140625" style="1" customWidth="1"/>
    <col min="14" max="16384" width="9.140625" style="1"/>
  </cols>
  <sheetData>
    <row r="1" spans="1:23" ht="36" customHeight="1" x14ac:dyDescent="0.25">
      <c r="A1" s="161" t="s">
        <v>166</v>
      </c>
      <c r="B1" s="161"/>
      <c r="C1" s="161"/>
      <c r="D1" s="161"/>
      <c r="E1" s="161"/>
      <c r="F1" s="161"/>
      <c r="G1" s="161"/>
      <c r="H1" s="161"/>
      <c r="I1" s="161"/>
      <c r="J1" s="161"/>
      <c r="K1" s="161"/>
      <c r="L1" s="161"/>
      <c r="M1" s="52"/>
      <c r="N1" s="52"/>
      <c r="O1" s="52"/>
      <c r="P1" s="52"/>
      <c r="Q1" s="53"/>
      <c r="R1" s="53"/>
      <c r="S1" s="53"/>
      <c r="T1" s="53"/>
      <c r="U1" s="53"/>
      <c r="V1" s="53"/>
      <c r="W1" s="52"/>
    </row>
    <row r="2" spans="1:23" ht="12" thickBot="1" x14ac:dyDescent="0.3">
      <c r="A2" s="38"/>
      <c r="B2" s="51"/>
      <c r="C2" s="38"/>
      <c r="D2" s="38"/>
      <c r="E2" s="38"/>
      <c r="F2" s="38"/>
      <c r="G2" s="38"/>
      <c r="H2" s="38"/>
      <c r="I2" s="38"/>
      <c r="J2" s="38"/>
      <c r="K2" s="38"/>
      <c r="L2" s="50" t="s">
        <v>68</v>
      </c>
      <c r="Q2" s="49"/>
      <c r="R2" s="49"/>
      <c r="S2" s="49"/>
      <c r="T2" s="49"/>
      <c r="U2" s="49"/>
      <c r="V2" s="49"/>
    </row>
    <row r="3" spans="1:23" ht="24" customHeight="1" x14ac:dyDescent="0.25">
      <c r="A3" s="162" t="s">
        <v>67</v>
      </c>
      <c r="B3" s="164" t="s">
        <v>66</v>
      </c>
      <c r="C3" s="166" t="s">
        <v>65</v>
      </c>
      <c r="D3" s="168" t="s">
        <v>64</v>
      </c>
      <c r="E3" s="168" t="s">
        <v>74</v>
      </c>
      <c r="F3" s="168" t="s">
        <v>75</v>
      </c>
      <c r="G3" s="170" t="s">
        <v>63</v>
      </c>
      <c r="H3" s="171"/>
      <c r="I3" s="171"/>
      <c r="J3" s="171"/>
      <c r="K3" s="172"/>
      <c r="L3" s="173" t="s">
        <v>62</v>
      </c>
    </row>
    <row r="4" spans="1:23" ht="24" customHeight="1" thickBot="1" x14ac:dyDescent="0.3">
      <c r="A4" s="163"/>
      <c r="B4" s="165"/>
      <c r="C4" s="167"/>
      <c r="D4" s="169"/>
      <c r="E4" s="169"/>
      <c r="F4" s="169"/>
      <c r="G4" s="115" t="s">
        <v>61</v>
      </c>
      <c r="H4" s="48" t="s">
        <v>60</v>
      </c>
      <c r="I4" s="48" t="s">
        <v>59</v>
      </c>
      <c r="J4" s="48" t="s">
        <v>76</v>
      </c>
      <c r="K4" s="48" t="s">
        <v>77</v>
      </c>
      <c r="L4" s="174"/>
    </row>
    <row r="5" spans="1:23" s="37" customFormat="1" ht="18" customHeight="1" x14ac:dyDescent="0.25">
      <c r="A5" s="153" t="s">
        <v>58</v>
      </c>
      <c r="B5" s="154"/>
      <c r="C5" s="154"/>
      <c r="D5" s="154"/>
      <c r="E5" s="154"/>
      <c r="F5" s="154"/>
      <c r="G5" s="154"/>
      <c r="H5" s="154"/>
      <c r="I5" s="154"/>
      <c r="J5" s="154"/>
      <c r="K5" s="154"/>
      <c r="L5" s="155"/>
    </row>
    <row r="6" spans="1:23" s="38" customFormat="1" ht="31.5" x14ac:dyDescent="0.25">
      <c r="A6" s="20">
        <v>12</v>
      </c>
      <c r="B6" s="47">
        <v>5337</v>
      </c>
      <c r="C6" s="18" t="s">
        <v>57</v>
      </c>
      <c r="D6" s="39">
        <f>G6</f>
        <v>26500</v>
      </c>
      <c r="E6" s="13">
        <v>26495</v>
      </c>
      <c r="F6" s="67">
        <v>30378</v>
      </c>
      <c r="G6" s="44">
        <v>26500</v>
      </c>
      <c r="H6" s="13">
        <v>0</v>
      </c>
      <c r="I6" s="13">
        <v>0</v>
      </c>
      <c r="J6" s="13">
        <v>0</v>
      </c>
      <c r="K6" s="31">
        <v>0</v>
      </c>
      <c r="L6" s="60" t="s">
        <v>78</v>
      </c>
    </row>
    <row r="7" spans="1:23" s="38" customFormat="1" ht="31.5" x14ac:dyDescent="0.25">
      <c r="A7" s="20">
        <v>13</v>
      </c>
      <c r="B7" s="47">
        <v>5338</v>
      </c>
      <c r="C7" s="18" t="s">
        <v>56</v>
      </c>
      <c r="D7" s="39">
        <f>G7</f>
        <v>5570</v>
      </c>
      <c r="E7" s="13">
        <v>26370</v>
      </c>
      <c r="F7" s="67">
        <v>4863.6000000000004</v>
      </c>
      <c r="G7" s="44">
        <v>5570</v>
      </c>
      <c r="H7" s="13">
        <v>0</v>
      </c>
      <c r="I7" s="13">
        <v>0</v>
      </c>
      <c r="J7" s="13">
        <v>0</v>
      </c>
      <c r="K7" s="31">
        <v>0</v>
      </c>
      <c r="L7" s="60" t="s">
        <v>78</v>
      </c>
    </row>
    <row r="8" spans="1:23" s="38" customFormat="1" ht="31.5" x14ac:dyDescent="0.25">
      <c r="A8" s="20">
        <v>14</v>
      </c>
      <c r="B8" s="16">
        <v>5339</v>
      </c>
      <c r="C8" s="18" t="s">
        <v>55</v>
      </c>
      <c r="D8" s="32">
        <f>G8</f>
        <v>3550</v>
      </c>
      <c r="E8" s="13">
        <v>5223</v>
      </c>
      <c r="F8" s="67">
        <v>450</v>
      </c>
      <c r="G8" s="44">
        <v>3550</v>
      </c>
      <c r="H8" s="13">
        <v>0</v>
      </c>
      <c r="I8" s="13">
        <v>0</v>
      </c>
      <c r="J8" s="13">
        <v>0</v>
      </c>
      <c r="K8" s="31">
        <v>0</v>
      </c>
      <c r="L8" s="60" t="s">
        <v>78</v>
      </c>
    </row>
    <row r="9" spans="1:23" s="37" customFormat="1" ht="27.75" customHeight="1" x14ac:dyDescent="0.25">
      <c r="A9" s="175" t="s">
        <v>54</v>
      </c>
      <c r="B9" s="176"/>
      <c r="C9" s="177"/>
      <c r="D9" s="116">
        <f t="shared" ref="D9:K9" si="0">SUM(D6:D8)</f>
        <v>35620</v>
      </c>
      <c r="E9" s="116">
        <f t="shared" si="0"/>
        <v>58088</v>
      </c>
      <c r="F9" s="116">
        <f t="shared" si="0"/>
        <v>35691.599999999999</v>
      </c>
      <c r="G9" s="116">
        <f t="shared" si="0"/>
        <v>35620</v>
      </c>
      <c r="H9" s="116">
        <f t="shared" si="0"/>
        <v>0</v>
      </c>
      <c r="I9" s="116">
        <f t="shared" si="0"/>
        <v>0</v>
      </c>
      <c r="J9" s="116">
        <f t="shared" si="0"/>
        <v>0</v>
      </c>
      <c r="K9" s="116">
        <f t="shared" si="0"/>
        <v>0</v>
      </c>
      <c r="L9" s="117"/>
      <c r="M9" s="38"/>
    </row>
    <row r="10" spans="1:23" s="37" customFormat="1" ht="18" customHeight="1" x14ac:dyDescent="0.25">
      <c r="A10" s="153" t="s">
        <v>53</v>
      </c>
      <c r="B10" s="154"/>
      <c r="C10" s="154"/>
      <c r="D10" s="154"/>
      <c r="E10" s="154"/>
      <c r="F10" s="154"/>
      <c r="G10" s="154"/>
      <c r="H10" s="154"/>
      <c r="I10" s="154"/>
      <c r="J10" s="154"/>
      <c r="K10" s="154"/>
      <c r="L10" s="155"/>
      <c r="M10" s="38"/>
    </row>
    <row r="11" spans="1:23" s="38" customFormat="1" ht="34.5" customHeight="1" x14ac:dyDescent="0.25">
      <c r="A11" s="20">
        <v>39</v>
      </c>
      <c r="B11" s="46">
        <v>5057</v>
      </c>
      <c r="C11" s="45" t="s">
        <v>52</v>
      </c>
      <c r="D11" s="67">
        <f>SUM(E11:K11)</f>
        <v>202047.23</v>
      </c>
      <c r="E11" s="13">
        <v>137191.95000000001</v>
      </c>
      <c r="F11" s="64">
        <v>24980.28</v>
      </c>
      <c r="G11" s="44">
        <v>19507</v>
      </c>
      <c r="H11" s="64">
        <v>19507</v>
      </c>
      <c r="I11" s="64">
        <v>861</v>
      </c>
      <c r="J11" s="64">
        <v>0</v>
      </c>
      <c r="K11" s="65">
        <v>0</v>
      </c>
      <c r="L11" s="68" t="s">
        <v>51</v>
      </c>
    </row>
    <row r="12" spans="1:23" s="37" customFormat="1" ht="15.75" customHeight="1" x14ac:dyDescent="0.25">
      <c r="A12" s="156" t="s">
        <v>50</v>
      </c>
      <c r="B12" s="157"/>
      <c r="C12" s="158"/>
      <c r="D12" s="118">
        <f t="shared" ref="D12" si="1">SUM(D11:D11)</f>
        <v>202047.23</v>
      </c>
      <c r="E12" s="118">
        <f t="shared" ref="E12" si="2">SUM(E11:E11)</f>
        <v>137191.95000000001</v>
      </c>
      <c r="F12" s="118">
        <f t="shared" ref="F12" si="3">SUM(F11:F11)</f>
        <v>24980.28</v>
      </c>
      <c r="G12" s="118">
        <f t="shared" ref="G12" si="4">SUM(G11:G11)</f>
        <v>19507</v>
      </c>
      <c r="H12" s="118">
        <f t="shared" ref="H12" si="5">SUM(H11:H11)</f>
        <v>19507</v>
      </c>
      <c r="I12" s="118">
        <f t="shared" ref="I12" si="6">SUM(I11:I11)</f>
        <v>861</v>
      </c>
      <c r="J12" s="118">
        <f t="shared" ref="J12" si="7">SUM(J11:J11)</f>
        <v>0</v>
      </c>
      <c r="K12" s="118">
        <f t="shared" ref="K12" si="8">SUM(K11:K11)</f>
        <v>0</v>
      </c>
      <c r="L12" s="119"/>
      <c r="M12" s="38"/>
    </row>
    <row r="13" spans="1:23" s="4" customFormat="1" ht="18" customHeight="1" x14ac:dyDescent="0.25">
      <c r="A13" s="153" t="s">
        <v>143</v>
      </c>
      <c r="B13" s="154"/>
      <c r="C13" s="154"/>
      <c r="D13" s="154"/>
      <c r="E13" s="154"/>
      <c r="F13" s="154"/>
      <c r="G13" s="154"/>
      <c r="H13" s="154"/>
      <c r="I13" s="154"/>
      <c r="J13" s="154"/>
      <c r="K13" s="154"/>
      <c r="L13" s="155"/>
      <c r="M13" s="1"/>
    </row>
    <row r="14" spans="1:23" ht="73.5" x14ac:dyDescent="0.25">
      <c r="A14" s="20">
        <v>63</v>
      </c>
      <c r="B14" s="43">
        <v>4355</v>
      </c>
      <c r="C14" s="18" t="s">
        <v>49</v>
      </c>
      <c r="D14" s="69">
        <f>SUM(G14)</f>
        <v>40000</v>
      </c>
      <c r="E14" s="13">
        <v>1532458.94</v>
      </c>
      <c r="F14" s="69">
        <v>345379.04300000001</v>
      </c>
      <c r="G14" s="14">
        <v>40000</v>
      </c>
      <c r="H14" s="64">
        <v>0</v>
      </c>
      <c r="I14" s="64">
        <v>0</v>
      </c>
      <c r="J14" s="64">
        <v>0</v>
      </c>
      <c r="K14" s="71">
        <v>0</v>
      </c>
      <c r="L14" s="70" t="s">
        <v>144</v>
      </c>
      <c r="N14" s="4"/>
    </row>
    <row r="15" spans="1:23" ht="34.5" customHeight="1" x14ac:dyDescent="0.25">
      <c r="A15" s="41">
        <v>65</v>
      </c>
      <c r="B15" s="19">
        <v>5741</v>
      </c>
      <c r="C15" s="18" t="s">
        <v>48</v>
      </c>
      <c r="D15" s="32">
        <f>G15</f>
        <v>8000</v>
      </c>
      <c r="E15" s="13">
        <v>0</v>
      </c>
      <c r="F15" s="66">
        <v>0</v>
      </c>
      <c r="G15" s="14">
        <v>8000</v>
      </c>
      <c r="H15" s="64">
        <v>0</v>
      </c>
      <c r="I15" s="64">
        <v>0</v>
      </c>
      <c r="J15" s="64">
        <v>0</v>
      </c>
      <c r="K15" s="71">
        <v>0</v>
      </c>
      <c r="L15" s="60" t="s">
        <v>4</v>
      </c>
      <c r="N15" s="4"/>
    </row>
    <row r="16" spans="1:23" ht="34.5" customHeight="1" x14ac:dyDescent="0.25">
      <c r="A16" s="33">
        <v>67</v>
      </c>
      <c r="B16" s="59">
        <v>4117</v>
      </c>
      <c r="C16" s="18" t="s">
        <v>79</v>
      </c>
      <c r="D16" s="72">
        <f t="shared" ref="D16" si="9">SUM(G16+H16+I16+J16+K16)</f>
        <v>3000</v>
      </c>
      <c r="E16" s="13">
        <v>0</v>
      </c>
      <c r="F16" s="66">
        <v>0</v>
      </c>
      <c r="G16" s="14">
        <v>3000</v>
      </c>
      <c r="H16" s="64">
        <v>0</v>
      </c>
      <c r="I16" s="64">
        <v>0</v>
      </c>
      <c r="J16" s="64">
        <v>0</v>
      </c>
      <c r="K16" s="71">
        <v>0</v>
      </c>
      <c r="L16" s="60" t="s">
        <v>4</v>
      </c>
      <c r="N16" s="4"/>
    </row>
    <row r="17" spans="1:14" ht="55.5" customHeight="1" x14ac:dyDescent="0.25">
      <c r="A17" s="33">
        <v>68</v>
      </c>
      <c r="B17" s="59">
        <v>4788</v>
      </c>
      <c r="C17" s="18" t="s">
        <v>46</v>
      </c>
      <c r="D17" s="72">
        <f>SUM(G17+H17+I17+J17+K17)</f>
        <v>53000</v>
      </c>
      <c r="E17" s="13">
        <v>60672.69</v>
      </c>
      <c r="F17" s="66">
        <v>12000</v>
      </c>
      <c r="G17" s="26">
        <v>5000</v>
      </c>
      <c r="H17" s="73">
        <v>48000</v>
      </c>
      <c r="I17" s="73">
        <v>0</v>
      </c>
      <c r="J17" s="73">
        <v>0</v>
      </c>
      <c r="K17" s="74">
        <v>0</v>
      </c>
      <c r="L17" s="60" t="s">
        <v>145</v>
      </c>
    </row>
    <row r="18" spans="1:14" ht="34.5" customHeight="1" x14ac:dyDescent="0.25">
      <c r="A18" s="42">
        <v>69</v>
      </c>
      <c r="B18" s="58">
        <v>5180</v>
      </c>
      <c r="C18" s="29" t="s">
        <v>80</v>
      </c>
      <c r="D18" s="66">
        <f>SUM(G18+H18+I18+J18+K18)</f>
        <v>311</v>
      </c>
      <c r="E18" s="13">
        <v>1082</v>
      </c>
      <c r="F18" s="66">
        <v>0</v>
      </c>
      <c r="G18" s="26">
        <v>311</v>
      </c>
      <c r="H18" s="66">
        <v>0</v>
      </c>
      <c r="I18" s="66">
        <v>0</v>
      </c>
      <c r="J18" s="75">
        <v>0</v>
      </c>
      <c r="K18" s="75">
        <v>0</v>
      </c>
      <c r="L18" s="76" t="s">
        <v>78</v>
      </c>
    </row>
    <row r="19" spans="1:14" ht="24" customHeight="1" x14ac:dyDescent="0.25">
      <c r="A19" s="42">
        <v>70</v>
      </c>
      <c r="B19" s="58">
        <v>4081</v>
      </c>
      <c r="C19" s="29" t="s">
        <v>81</v>
      </c>
      <c r="D19" s="39">
        <f t="shared" ref="D19" si="10">SUM(E19+F19+G19+H19+I19+J19+K19)</f>
        <v>133231</v>
      </c>
      <c r="E19" s="13">
        <v>0</v>
      </c>
      <c r="F19" s="66">
        <v>1431</v>
      </c>
      <c r="G19" s="26">
        <v>1800</v>
      </c>
      <c r="H19" s="66">
        <v>130000</v>
      </c>
      <c r="I19" s="66">
        <v>0</v>
      </c>
      <c r="J19" s="75">
        <v>0</v>
      </c>
      <c r="K19" s="75">
        <v>0</v>
      </c>
      <c r="L19" s="60" t="s">
        <v>4</v>
      </c>
    </row>
    <row r="20" spans="1:14" ht="34.5" customHeight="1" x14ac:dyDescent="0.25">
      <c r="A20" s="41">
        <v>71</v>
      </c>
      <c r="B20" s="19">
        <v>5954</v>
      </c>
      <c r="C20" s="18" t="s">
        <v>45</v>
      </c>
      <c r="D20" s="39">
        <f>SUM(E20+F20+G20+H20+I20+J20+K20)</f>
        <v>126093.76000000001</v>
      </c>
      <c r="E20" s="13">
        <v>0</v>
      </c>
      <c r="F20" s="66">
        <v>93.76</v>
      </c>
      <c r="G20" s="14">
        <v>50000</v>
      </c>
      <c r="H20" s="64">
        <v>76000</v>
      </c>
      <c r="I20" s="64">
        <v>0</v>
      </c>
      <c r="J20" s="71">
        <v>0</v>
      </c>
      <c r="K20" s="71">
        <v>0</v>
      </c>
      <c r="L20" s="70" t="s">
        <v>4</v>
      </c>
    </row>
    <row r="21" spans="1:14" ht="34.5" customHeight="1" x14ac:dyDescent="0.25">
      <c r="A21" s="41">
        <v>73</v>
      </c>
      <c r="B21" s="19">
        <v>5752</v>
      </c>
      <c r="C21" s="18" t="s">
        <v>44</v>
      </c>
      <c r="D21" s="39">
        <f>G21</f>
        <v>8954</v>
      </c>
      <c r="E21" s="13">
        <v>328.94</v>
      </c>
      <c r="F21" s="66">
        <v>554</v>
      </c>
      <c r="G21" s="14">
        <v>8954</v>
      </c>
      <c r="H21" s="64">
        <v>0</v>
      </c>
      <c r="I21" s="64">
        <v>0</v>
      </c>
      <c r="J21" s="71">
        <v>0</v>
      </c>
      <c r="K21" s="71">
        <v>0</v>
      </c>
      <c r="L21" s="70" t="s">
        <v>43</v>
      </c>
    </row>
    <row r="22" spans="1:14" s="40" customFormat="1" ht="15.75" customHeight="1" x14ac:dyDescent="0.25">
      <c r="A22" s="156" t="s">
        <v>82</v>
      </c>
      <c r="B22" s="159"/>
      <c r="C22" s="160"/>
      <c r="D22" s="118">
        <f>SUM(D14:D21)</f>
        <v>372589.76</v>
      </c>
      <c r="E22" s="118">
        <f t="shared" ref="E22:K22" si="11">SUM(E14:E21)</f>
        <v>1594542.5699999998</v>
      </c>
      <c r="F22" s="118">
        <f t="shared" si="11"/>
        <v>359457.80300000001</v>
      </c>
      <c r="G22" s="118">
        <f t="shared" si="11"/>
        <v>117065</v>
      </c>
      <c r="H22" s="118">
        <f t="shared" si="11"/>
        <v>254000</v>
      </c>
      <c r="I22" s="118">
        <f t="shared" si="11"/>
        <v>0</v>
      </c>
      <c r="J22" s="118">
        <f t="shared" si="11"/>
        <v>0</v>
      </c>
      <c r="K22" s="118">
        <f t="shared" si="11"/>
        <v>0</v>
      </c>
      <c r="L22" s="120"/>
      <c r="M22" s="1"/>
    </row>
    <row r="23" spans="1:14" s="40" customFormat="1" ht="18" customHeight="1" x14ac:dyDescent="0.25">
      <c r="A23" s="153" t="s">
        <v>84</v>
      </c>
      <c r="B23" s="154"/>
      <c r="C23" s="154"/>
      <c r="D23" s="154"/>
      <c r="E23" s="154"/>
      <c r="F23" s="154"/>
      <c r="G23" s="154"/>
      <c r="H23" s="154"/>
      <c r="I23" s="154"/>
      <c r="J23" s="154"/>
      <c r="K23" s="154"/>
      <c r="L23" s="155"/>
      <c r="M23" s="1"/>
    </row>
    <row r="24" spans="1:14" s="40" customFormat="1" ht="15.75" customHeight="1" x14ac:dyDescent="0.25">
      <c r="A24" s="33">
        <v>100</v>
      </c>
      <c r="B24" s="61">
        <v>5878</v>
      </c>
      <c r="C24" s="18" t="s">
        <v>47</v>
      </c>
      <c r="D24" s="64">
        <f t="shared" ref="D24" si="12">SUM(E24+F24+G24+H24+I24+J24+K24)</f>
        <v>304985</v>
      </c>
      <c r="E24" s="64">
        <v>0</v>
      </c>
      <c r="F24" s="64">
        <v>65</v>
      </c>
      <c r="G24" s="14">
        <v>7079</v>
      </c>
      <c r="H24" s="64">
        <v>29221</v>
      </c>
      <c r="I24" s="64">
        <v>83490</v>
      </c>
      <c r="J24" s="64">
        <v>83490</v>
      </c>
      <c r="K24" s="64">
        <v>101640</v>
      </c>
      <c r="L24" s="68" t="s">
        <v>4</v>
      </c>
      <c r="M24" s="1"/>
    </row>
    <row r="25" spans="1:14" s="40" customFormat="1" ht="15.75" customHeight="1" x14ac:dyDescent="0.25">
      <c r="A25" s="178" t="s">
        <v>83</v>
      </c>
      <c r="B25" s="179"/>
      <c r="C25" s="180"/>
      <c r="D25" s="116">
        <f>D24</f>
        <v>304985</v>
      </c>
      <c r="E25" s="116">
        <f t="shared" ref="E25:K25" si="13">E24</f>
        <v>0</v>
      </c>
      <c r="F25" s="116">
        <f t="shared" si="13"/>
        <v>65</v>
      </c>
      <c r="G25" s="116">
        <f t="shared" si="13"/>
        <v>7079</v>
      </c>
      <c r="H25" s="116">
        <f t="shared" si="13"/>
        <v>29221</v>
      </c>
      <c r="I25" s="116">
        <f t="shared" si="13"/>
        <v>83490</v>
      </c>
      <c r="J25" s="116">
        <f t="shared" si="13"/>
        <v>83490</v>
      </c>
      <c r="K25" s="116">
        <f t="shared" si="13"/>
        <v>101640</v>
      </c>
      <c r="L25" s="117"/>
      <c r="M25" s="1"/>
    </row>
    <row r="26" spans="1:14" s="37" customFormat="1" ht="18" customHeight="1" x14ac:dyDescent="0.25">
      <c r="A26" s="153" t="s">
        <v>42</v>
      </c>
      <c r="B26" s="154"/>
      <c r="C26" s="154"/>
      <c r="D26" s="154"/>
      <c r="E26" s="154"/>
      <c r="F26" s="154"/>
      <c r="G26" s="154"/>
      <c r="H26" s="154"/>
      <c r="I26" s="154"/>
      <c r="J26" s="154"/>
      <c r="K26" s="154"/>
      <c r="L26" s="155"/>
      <c r="M26" s="38"/>
    </row>
    <row r="27" spans="1:14" ht="34.5" customHeight="1" x14ac:dyDescent="0.25">
      <c r="A27" s="33">
        <v>158</v>
      </c>
      <c r="B27" s="19">
        <v>5635</v>
      </c>
      <c r="C27" s="18" t="s">
        <v>41</v>
      </c>
      <c r="D27" s="67">
        <f>SUM(E27+F27+G27+H27+I27+J27+K27)</f>
        <v>550538</v>
      </c>
      <c r="E27" s="63">
        <v>3204</v>
      </c>
      <c r="F27" s="63">
        <v>47826</v>
      </c>
      <c r="G27" s="14">
        <v>17174</v>
      </c>
      <c r="H27" s="63">
        <v>50000</v>
      </c>
      <c r="I27" s="63">
        <v>50000</v>
      </c>
      <c r="J27" s="77">
        <v>382334</v>
      </c>
      <c r="K27" s="65">
        <v>0</v>
      </c>
      <c r="L27" s="68" t="s">
        <v>147</v>
      </c>
      <c r="N27" s="49"/>
    </row>
    <row r="28" spans="1:14" s="38" customFormat="1" ht="34.5" customHeight="1" x14ac:dyDescent="0.25">
      <c r="A28" s="33">
        <v>160</v>
      </c>
      <c r="B28" s="19">
        <v>4724</v>
      </c>
      <c r="C28" s="18" t="s">
        <v>40</v>
      </c>
      <c r="D28" s="67">
        <f t="shared" ref="D28:D32" si="14">SUM(E28+F28+G28+H28+I28+J28+K28)</f>
        <v>300000</v>
      </c>
      <c r="E28" s="66">
        <v>6452</v>
      </c>
      <c r="F28" s="66">
        <v>400</v>
      </c>
      <c r="G28" s="14">
        <v>2760</v>
      </c>
      <c r="H28" s="63">
        <v>9940</v>
      </c>
      <c r="I28" s="63">
        <v>60448</v>
      </c>
      <c r="J28" s="77">
        <v>220000</v>
      </c>
      <c r="K28" s="65">
        <v>0</v>
      </c>
      <c r="L28" s="68" t="s">
        <v>148</v>
      </c>
      <c r="N28" s="79"/>
    </row>
    <row r="29" spans="1:14" s="38" customFormat="1" ht="24" customHeight="1" x14ac:dyDescent="0.25">
      <c r="A29" s="33">
        <v>162</v>
      </c>
      <c r="B29" s="19">
        <v>5748</v>
      </c>
      <c r="C29" s="18" t="s">
        <v>69</v>
      </c>
      <c r="D29" s="67">
        <f t="shared" si="14"/>
        <v>36760.17</v>
      </c>
      <c r="E29" s="66">
        <v>242</v>
      </c>
      <c r="F29" s="66">
        <v>1303.17</v>
      </c>
      <c r="G29" s="14">
        <v>35215</v>
      </c>
      <c r="H29" s="63">
        <v>0</v>
      </c>
      <c r="I29" s="63">
        <v>0</v>
      </c>
      <c r="J29" s="77">
        <v>0</v>
      </c>
      <c r="K29" s="65">
        <v>0</v>
      </c>
      <c r="L29" s="68" t="s">
        <v>31</v>
      </c>
    </row>
    <row r="30" spans="1:14" s="38" customFormat="1" ht="24" customHeight="1" x14ac:dyDescent="0.25">
      <c r="A30" s="33">
        <v>163</v>
      </c>
      <c r="B30" s="19">
        <v>5843</v>
      </c>
      <c r="C30" s="18" t="s">
        <v>39</v>
      </c>
      <c r="D30" s="67">
        <f>SUM(E30+F30+G30+H30+I30+J30+K30)+620</f>
        <v>8820</v>
      </c>
      <c r="E30" s="66">
        <v>2000</v>
      </c>
      <c r="F30" s="66">
        <v>5500</v>
      </c>
      <c r="G30" s="14">
        <v>700</v>
      </c>
      <c r="H30" s="63">
        <v>0</v>
      </c>
      <c r="I30" s="63">
        <v>0</v>
      </c>
      <c r="J30" s="77">
        <v>0</v>
      </c>
      <c r="K30" s="65">
        <v>0</v>
      </c>
      <c r="L30" s="68" t="s">
        <v>146</v>
      </c>
    </row>
    <row r="31" spans="1:14" s="38" customFormat="1" ht="24" customHeight="1" x14ac:dyDescent="0.25">
      <c r="A31" s="33">
        <v>164</v>
      </c>
      <c r="B31" s="19">
        <v>5847</v>
      </c>
      <c r="C31" s="18" t="s">
        <v>38</v>
      </c>
      <c r="D31" s="67">
        <f t="shared" si="14"/>
        <v>31000.37</v>
      </c>
      <c r="E31" s="66">
        <v>1640</v>
      </c>
      <c r="F31" s="66">
        <v>23360.37</v>
      </c>
      <c r="G31" s="14">
        <v>6000</v>
      </c>
      <c r="H31" s="63">
        <v>0</v>
      </c>
      <c r="I31" s="63">
        <v>0</v>
      </c>
      <c r="J31" s="77">
        <v>0</v>
      </c>
      <c r="K31" s="65">
        <v>0</v>
      </c>
      <c r="L31" s="68" t="s">
        <v>31</v>
      </c>
    </row>
    <row r="32" spans="1:14" s="38" customFormat="1" ht="24" customHeight="1" x14ac:dyDescent="0.25">
      <c r="A32" s="33">
        <v>166</v>
      </c>
      <c r="B32" s="19">
        <v>5848</v>
      </c>
      <c r="C32" s="18" t="s">
        <v>37</v>
      </c>
      <c r="D32" s="67">
        <f t="shared" si="14"/>
        <v>99999.82</v>
      </c>
      <c r="E32" s="66">
        <v>57</v>
      </c>
      <c r="F32" s="66">
        <v>3442.82</v>
      </c>
      <c r="G32" s="14">
        <v>63</v>
      </c>
      <c r="H32" s="63">
        <v>1437</v>
      </c>
      <c r="I32" s="63">
        <v>30000</v>
      </c>
      <c r="J32" s="77">
        <v>65000</v>
      </c>
      <c r="K32" s="65">
        <v>0</v>
      </c>
      <c r="L32" s="68" t="s">
        <v>31</v>
      </c>
    </row>
    <row r="33" spans="1:14" s="38" customFormat="1" ht="24" customHeight="1" x14ac:dyDescent="0.25">
      <c r="A33" s="33">
        <v>167</v>
      </c>
      <c r="B33" s="19">
        <v>5955</v>
      </c>
      <c r="C33" s="18" t="s">
        <v>36</v>
      </c>
      <c r="D33" s="67">
        <f>SUM(E33+F33+G33+H33+I33+J33+K33)+450</f>
        <v>99450</v>
      </c>
      <c r="E33" s="66">
        <v>0</v>
      </c>
      <c r="F33" s="66">
        <v>4000</v>
      </c>
      <c r="G33" s="14">
        <v>45000</v>
      </c>
      <c r="H33" s="63">
        <v>50000</v>
      </c>
      <c r="I33" s="63">
        <v>0</v>
      </c>
      <c r="J33" s="77">
        <v>0</v>
      </c>
      <c r="K33" s="65">
        <v>0</v>
      </c>
      <c r="L33" s="68" t="s">
        <v>146</v>
      </c>
    </row>
    <row r="34" spans="1:14" s="38" customFormat="1" ht="24" customHeight="1" x14ac:dyDescent="0.25">
      <c r="A34" s="33">
        <v>169</v>
      </c>
      <c r="B34" s="19">
        <v>5250</v>
      </c>
      <c r="C34" s="18" t="s">
        <v>35</v>
      </c>
      <c r="D34" s="67">
        <f>SUM(G34)</f>
        <v>9250</v>
      </c>
      <c r="E34" s="13">
        <v>0</v>
      </c>
      <c r="F34" s="66">
        <v>5728</v>
      </c>
      <c r="G34" s="14">
        <v>9250</v>
      </c>
      <c r="H34" s="63">
        <v>0</v>
      </c>
      <c r="I34" s="63">
        <v>0</v>
      </c>
      <c r="J34" s="77">
        <v>0</v>
      </c>
      <c r="K34" s="65">
        <v>0</v>
      </c>
      <c r="L34" s="60" t="s">
        <v>78</v>
      </c>
    </row>
    <row r="35" spans="1:14" s="38" customFormat="1" ht="67.5" customHeight="1" x14ac:dyDescent="0.25">
      <c r="A35" s="33" t="s">
        <v>4</v>
      </c>
      <c r="B35" s="19">
        <v>5254</v>
      </c>
      <c r="C35" s="18" t="s">
        <v>169</v>
      </c>
      <c r="D35" s="67">
        <f>SUM(G35)</f>
        <v>0</v>
      </c>
      <c r="E35" s="13">
        <v>0</v>
      </c>
      <c r="F35" s="66">
        <v>0</v>
      </c>
      <c r="G35" s="14">
        <v>0</v>
      </c>
      <c r="H35" s="63">
        <v>708</v>
      </c>
      <c r="I35" s="63">
        <v>1106</v>
      </c>
      <c r="J35" s="77">
        <v>1106</v>
      </c>
      <c r="K35" s="65">
        <v>593</v>
      </c>
      <c r="L35" s="60" t="s">
        <v>167</v>
      </c>
    </row>
    <row r="36" spans="1:14" s="37" customFormat="1" ht="15.75" customHeight="1" x14ac:dyDescent="0.25">
      <c r="A36" s="178" t="s">
        <v>34</v>
      </c>
      <c r="B36" s="179"/>
      <c r="C36" s="180"/>
      <c r="D36" s="116">
        <f t="shared" ref="D36" si="15">SUM(D27:D35)</f>
        <v>1135818.3600000001</v>
      </c>
      <c r="E36" s="116">
        <f t="shared" ref="E36" si="16">SUM(E27:E35)</f>
        <v>13595</v>
      </c>
      <c r="F36" s="116">
        <f t="shared" ref="F36" si="17">SUM(F27:F35)</f>
        <v>91560.36</v>
      </c>
      <c r="G36" s="116">
        <f t="shared" ref="G36" si="18">SUM(G27:G35)</f>
        <v>116162</v>
      </c>
      <c r="H36" s="116">
        <f t="shared" ref="H36" si="19">SUM(H27:H35)</f>
        <v>112085</v>
      </c>
      <c r="I36" s="116">
        <f t="shared" ref="I36" si="20">SUM(I27:I35)</f>
        <v>141554</v>
      </c>
      <c r="J36" s="116">
        <f t="shared" ref="J36" si="21">SUM(J27:J35)</f>
        <v>668440</v>
      </c>
      <c r="K36" s="116">
        <f t="shared" ref="K36" si="22">SUM(K27:K35)</f>
        <v>593</v>
      </c>
      <c r="L36" s="117"/>
      <c r="M36" s="38"/>
    </row>
    <row r="37" spans="1:14" s="4" customFormat="1" ht="18" customHeight="1" x14ac:dyDescent="0.25">
      <c r="A37" s="181" t="s">
        <v>33</v>
      </c>
      <c r="B37" s="182"/>
      <c r="C37" s="182"/>
      <c r="D37" s="182"/>
      <c r="E37" s="182"/>
      <c r="F37" s="182"/>
      <c r="G37" s="182"/>
      <c r="H37" s="182"/>
      <c r="I37" s="182"/>
      <c r="J37" s="182"/>
      <c r="K37" s="182"/>
      <c r="L37" s="183"/>
      <c r="M37" s="1"/>
    </row>
    <row r="38" spans="1:14" s="4" customFormat="1" ht="24" customHeight="1" x14ac:dyDescent="0.25">
      <c r="A38" s="36">
        <v>280</v>
      </c>
      <c r="B38" s="16">
        <v>4165</v>
      </c>
      <c r="C38" s="18" t="s">
        <v>85</v>
      </c>
      <c r="D38" s="78">
        <f>SUM(E38+F38+G38+H38+I38+J38+K38)+458</f>
        <v>22058</v>
      </c>
      <c r="E38" s="66">
        <v>0</v>
      </c>
      <c r="F38" s="66">
        <v>11600</v>
      </c>
      <c r="G38" s="14">
        <v>10000</v>
      </c>
      <c r="H38" s="63">
        <v>0</v>
      </c>
      <c r="I38" s="63">
        <v>0</v>
      </c>
      <c r="J38" s="77">
        <v>0</v>
      </c>
      <c r="K38" s="65">
        <v>0</v>
      </c>
      <c r="L38" s="68" t="s">
        <v>146</v>
      </c>
    </row>
    <row r="39" spans="1:14" s="4" customFormat="1" ht="34.5" customHeight="1" x14ac:dyDescent="0.25">
      <c r="A39" s="36">
        <v>282</v>
      </c>
      <c r="B39" s="16">
        <v>5758</v>
      </c>
      <c r="C39" s="18" t="s">
        <v>32</v>
      </c>
      <c r="D39" s="78">
        <f>SUM(E39+F39+G39+H39+I39+J39+K39)</f>
        <v>160079.5</v>
      </c>
      <c r="E39" s="66">
        <v>302</v>
      </c>
      <c r="F39" s="66">
        <v>3627.5</v>
      </c>
      <c r="G39" s="14">
        <v>30452</v>
      </c>
      <c r="H39" s="63">
        <v>100000</v>
      </c>
      <c r="I39" s="63">
        <v>25698</v>
      </c>
      <c r="J39" s="77">
        <v>0</v>
      </c>
      <c r="K39" s="65">
        <v>0</v>
      </c>
      <c r="L39" s="68" t="s">
        <v>170</v>
      </c>
      <c r="M39" s="1"/>
    </row>
    <row r="40" spans="1:14" s="4" customFormat="1" ht="24" customHeight="1" x14ac:dyDescent="0.25">
      <c r="A40" s="62">
        <v>284</v>
      </c>
      <c r="B40" s="16">
        <v>5958</v>
      </c>
      <c r="C40" s="18" t="s">
        <v>86</v>
      </c>
      <c r="D40" s="78">
        <f>SUM(E40+F40+G40+H40+I40+J40+K40)+3553</f>
        <v>6853</v>
      </c>
      <c r="E40" s="66">
        <v>0</v>
      </c>
      <c r="F40" s="66">
        <v>0</v>
      </c>
      <c r="G40" s="14">
        <v>100</v>
      </c>
      <c r="H40" s="63">
        <v>3200</v>
      </c>
      <c r="I40" s="63">
        <v>0</v>
      </c>
      <c r="J40" s="77">
        <v>0</v>
      </c>
      <c r="K40" s="65">
        <v>0</v>
      </c>
      <c r="L40" s="68" t="s">
        <v>146</v>
      </c>
      <c r="M40" s="1"/>
    </row>
    <row r="41" spans="1:14" s="4" customFormat="1" ht="34.5" customHeight="1" x14ac:dyDescent="0.25">
      <c r="A41" s="25">
        <v>286</v>
      </c>
      <c r="B41" s="35">
        <v>5737</v>
      </c>
      <c r="C41" s="15" t="s">
        <v>30</v>
      </c>
      <c r="D41" s="78">
        <f>SUM(E41+F41+G41+H41+I41+J41+K41)</f>
        <v>366739.70999999996</v>
      </c>
      <c r="E41" s="66">
        <v>324</v>
      </c>
      <c r="F41" s="66">
        <v>6415.71</v>
      </c>
      <c r="G41" s="14">
        <v>194000</v>
      </c>
      <c r="H41" s="63">
        <v>166000</v>
      </c>
      <c r="I41" s="63">
        <v>0</v>
      </c>
      <c r="J41" s="77">
        <v>0</v>
      </c>
      <c r="K41" s="65">
        <v>0</v>
      </c>
      <c r="L41" s="68" t="s">
        <v>168</v>
      </c>
      <c r="M41" s="1"/>
    </row>
    <row r="42" spans="1:14" s="4" customFormat="1" ht="15.75" customHeight="1" x14ac:dyDescent="0.25">
      <c r="A42" s="178" t="s">
        <v>29</v>
      </c>
      <c r="B42" s="179"/>
      <c r="C42" s="180"/>
      <c r="D42" s="116">
        <f>SUM(D38:D41)</f>
        <v>555730.21</v>
      </c>
      <c r="E42" s="116">
        <f t="shared" ref="E42:K42" si="23">SUM(E38:E41)</f>
        <v>626</v>
      </c>
      <c r="F42" s="116">
        <f t="shared" si="23"/>
        <v>21643.21</v>
      </c>
      <c r="G42" s="116">
        <f t="shared" si="23"/>
        <v>234552</v>
      </c>
      <c r="H42" s="116">
        <f t="shared" si="23"/>
        <v>269200</v>
      </c>
      <c r="I42" s="116">
        <f t="shared" si="23"/>
        <v>25698</v>
      </c>
      <c r="J42" s="116">
        <f t="shared" si="23"/>
        <v>0</v>
      </c>
      <c r="K42" s="116">
        <f t="shared" si="23"/>
        <v>0</v>
      </c>
      <c r="L42" s="117"/>
      <c r="M42" s="1"/>
    </row>
    <row r="43" spans="1:14" s="4" customFormat="1" ht="18" customHeight="1" x14ac:dyDescent="0.25">
      <c r="A43" s="153" t="s">
        <v>28</v>
      </c>
      <c r="B43" s="154"/>
      <c r="C43" s="154"/>
      <c r="D43" s="154"/>
      <c r="E43" s="154"/>
      <c r="F43" s="154"/>
      <c r="G43" s="154"/>
      <c r="H43" s="154"/>
      <c r="I43" s="154"/>
      <c r="J43" s="154"/>
      <c r="K43" s="154"/>
      <c r="L43" s="155"/>
      <c r="M43" s="1"/>
    </row>
    <row r="44" spans="1:14" s="4" customFormat="1" ht="24" customHeight="1" x14ac:dyDescent="0.25">
      <c r="A44" s="20">
        <v>350</v>
      </c>
      <c r="B44" s="16">
        <v>4013</v>
      </c>
      <c r="C44" s="15" t="s">
        <v>88</v>
      </c>
      <c r="D44" s="24">
        <f>SUM(E44:K44)</f>
        <v>31400</v>
      </c>
      <c r="E44" s="64">
        <v>0</v>
      </c>
      <c r="F44" s="69">
        <v>1400</v>
      </c>
      <c r="G44" s="14">
        <v>15000</v>
      </c>
      <c r="H44" s="23">
        <v>15000</v>
      </c>
      <c r="I44" s="23">
        <v>0</v>
      </c>
      <c r="J44" s="23">
        <v>0</v>
      </c>
      <c r="K44" s="23">
        <v>0</v>
      </c>
      <c r="L44" s="68" t="s">
        <v>4</v>
      </c>
      <c r="M44" s="1"/>
    </row>
    <row r="45" spans="1:14" s="4" customFormat="1" ht="24" customHeight="1" x14ac:dyDescent="0.25">
      <c r="A45" s="33">
        <v>351</v>
      </c>
      <c r="B45" s="16">
        <v>5879</v>
      </c>
      <c r="C45" s="15" t="s">
        <v>89</v>
      </c>
      <c r="D45" s="24">
        <f t="shared" ref="D45:D111" si="24">SUM(E45:K45)</f>
        <v>31090.47</v>
      </c>
      <c r="E45" s="66">
        <v>97</v>
      </c>
      <c r="F45" s="66">
        <v>493.47</v>
      </c>
      <c r="G45" s="14">
        <v>5500</v>
      </c>
      <c r="H45" s="23">
        <v>25000</v>
      </c>
      <c r="I45" s="23">
        <v>0</v>
      </c>
      <c r="J45" s="23">
        <v>0</v>
      </c>
      <c r="K45" s="23">
        <v>0</v>
      </c>
      <c r="L45" s="68" t="s">
        <v>4</v>
      </c>
      <c r="M45" s="1"/>
    </row>
    <row r="46" spans="1:14" s="4" customFormat="1" ht="24" customHeight="1" x14ac:dyDescent="0.25">
      <c r="A46" s="33">
        <v>352</v>
      </c>
      <c r="B46" s="16">
        <v>5456</v>
      </c>
      <c r="C46" s="15" t="s">
        <v>18</v>
      </c>
      <c r="D46" s="24">
        <f t="shared" si="24"/>
        <v>53838.27</v>
      </c>
      <c r="E46" s="66">
        <v>467</v>
      </c>
      <c r="F46" s="66">
        <v>1281.27</v>
      </c>
      <c r="G46" s="14">
        <v>52090</v>
      </c>
      <c r="H46" s="23">
        <v>0</v>
      </c>
      <c r="I46" s="23">
        <v>0</v>
      </c>
      <c r="J46" s="23">
        <v>0</v>
      </c>
      <c r="K46" s="23">
        <v>0</v>
      </c>
      <c r="L46" s="68" t="s">
        <v>4</v>
      </c>
      <c r="M46" s="1"/>
    </row>
    <row r="47" spans="1:14" ht="34.5" customHeight="1" x14ac:dyDescent="0.25">
      <c r="A47" s="20">
        <v>354</v>
      </c>
      <c r="B47" s="16">
        <v>5915</v>
      </c>
      <c r="C47" s="15" t="s">
        <v>90</v>
      </c>
      <c r="D47" s="24">
        <f t="shared" si="24"/>
        <v>2319</v>
      </c>
      <c r="E47" s="66">
        <v>0</v>
      </c>
      <c r="F47" s="66">
        <v>1000</v>
      </c>
      <c r="G47" s="14">
        <v>1319</v>
      </c>
      <c r="H47" s="23">
        <v>0</v>
      </c>
      <c r="I47" s="23">
        <v>0</v>
      </c>
      <c r="J47" s="23">
        <v>0</v>
      </c>
      <c r="K47" s="23">
        <v>0</v>
      </c>
      <c r="L47" s="68" t="s">
        <v>4</v>
      </c>
      <c r="N47" s="4"/>
    </row>
    <row r="48" spans="1:14" ht="34.5" customHeight="1" x14ac:dyDescent="0.25">
      <c r="A48" s="30">
        <v>356</v>
      </c>
      <c r="B48" s="16">
        <v>5750</v>
      </c>
      <c r="C48" s="15" t="s">
        <v>26</v>
      </c>
      <c r="D48" s="24">
        <f>SUM(E48:K48)</f>
        <v>77220</v>
      </c>
      <c r="E48" s="66">
        <v>1395</v>
      </c>
      <c r="F48" s="66">
        <v>25227</v>
      </c>
      <c r="G48" s="14">
        <v>17098</v>
      </c>
      <c r="H48" s="23">
        <v>20000</v>
      </c>
      <c r="I48" s="23">
        <v>13500</v>
      </c>
      <c r="J48" s="23">
        <v>0</v>
      </c>
      <c r="K48" s="23">
        <v>0</v>
      </c>
      <c r="L48" s="68" t="s">
        <v>4</v>
      </c>
      <c r="N48" s="4"/>
    </row>
    <row r="49" spans="1:14" s="4" customFormat="1" ht="34.5" customHeight="1" x14ac:dyDescent="0.25">
      <c r="A49" s="30">
        <v>358</v>
      </c>
      <c r="B49" s="16">
        <v>4027</v>
      </c>
      <c r="C49" s="15" t="s">
        <v>91</v>
      </c>
      <c r="D49" s="24">
        <f>SUM(E49:K49)+73</f>
        <v>5573</v>
      </c>
      <c r="E49" s="66">
        <v>0</v>
      </c>
      <c r="F49" s="66">
        <v>0</v>
      </c>
      <c r="G49" s="14">
        <v>5500</v>
      </c>
      <c r="H49" s="23">
        <v>0</v>
      </c>
      <c r="I49" s="23">
        <v>0</v>
      </c>
      <c r="J49" s="23">
        <v>0</v>
      </c>
      <c r="K49" s="23">
        <v>0</v>
      </c>
      <c r="L49" s="68" t="s">
        <v>146</v>
      </c>
      <c r="M49" s="1"/>
    </row>
    <row r="50" spans="1:14" s="4" customFormat="1" ht="24" customHeight="1" x14ac:dyDescent="0.25">
      <c r="A50" s="30">
        <v>359</v>
      </c>
      <c r="B50" s="16">
        <v>5681</v>
      </c>
      <c r="C50" s="15" t="s">
        <v>20</v>
      </c>
      <c r="D50" s="24">
        <f t="shared" si="24"/>
        <v>7377.15</v>
      </c>
      <c r="E50" s="66">
        <v>977</v>
      </c>
      <c r="F50" s="66">
        <v>6223.15</v>
      </c>
      <c r="G50" s="14">
        <v>177</v>
      </c>
      <c r="H50" s="23">
        <v>0</v>
      </c>
      <c r="I50" s="23">
        <v>0</v>
      </c>
      <c r="J50" s="23">
        <v>0</v>
      </c>
      <c r="K50" s="23">
        <v>0</v>
      </c>
      <c r="L50" s="68" t="s">
        <v>4</v>
      </c>
      <c r="M50" s="1"/>
    </row>
    <row r="51" spans="1:14" ht="24" customHeight="1" x14ac:dyDescent="0.25">
      <c r="A51" s="25">
        <v>361</v>
      </c>
      <c r="B51" s="16">
        <v>5947</v>
      </c>
      <c r="C51" s="15" t="s">
        <v>92</v>
      </c>
      <c r="D51" s="24">
        <f t="shared" si="24"/>
        <v>24900</v>
      </c>
      <c r="E51" s="66">
        <v>0</v>
      </c>
      <c r="F51" s="66">
        <v>6900</v>
      </c>
      <c r="G51" s="14">
        <v>7000</v>
      </c>
      <c r="H51" s="23">
        <v>11000</v>
      </c>
      <c r="I51" s="23">
        <v>0</v>
      </c>
      <c r="J51" s="23">
        <v>0</v>
      </c>
      <c r="K51" s="23">
        <v>0</v>
      </c>
      <c r="L51" s="68" t="s">
        <v>4</v>
      </c>
      <c r="N51" s="4"/>
    </row>
    <row r="52" spans="1:14" s="4" customFormat="1" ht="31.5" x14ac:dyDescent="0.25">
      <c r="A52" s="33">
        <v>362</v>
      </c>
      <c r="B52" s="16">
        <v>5730</v>
      </c>
      <c r="C52" s="15" t="s">
        <v>27</v>
      </c>
      <c r="D52" s="24">
        <f>SUM(E52:K52)+5</f>
        <v>180326.49</v>
      </c>
      <c r="E52" s="66">
        <v>1915</v>
      </c>
      <c r="F52" s="66">
        <v>2407.4899999999998</v>
      </c>
      <c r="G52" s="14">
        <v>62571</v>
      </c>
      <c r="H52" s="23">
        <v>113428</v>
      </c>
      <c r="I52" s="23">
        <v>0</v>
      </c>
      <c r="J52" s="23">
        <v>0</v>
      </c>
      <c r="K52" s="23">
        <v>0</v>
      </c>
      <c r="L52" s="68" t="s">
        <v>146</v>
      </c>
      <c r="M52" s="1"/>
    </row>
    <row r="53" spans="1:14" s="4" customFormat="1" ht="24" customHeight="1" x14ac:dyDescent="0.25">
      <c r="A53" s="33">
        <v>364</v>
      </c>
      <c r="B53" s="16">
        <v>5905</v>
      </c>
      <c r="C53" s="18" t="s">
        <v>93</v>
      </c>
      <c r="D53" s="24">
        <f t="shared" si="24"/>
        <v>51999.8</v>
      </c>
      <c r="E53" s="66">
        <v>620</v>
      </c>
      <c r="F53" s="66">
        <v>379.8</v>
      </c>
      <c r="G53" s="14">
        <v>51000</v>
      </c>
      <c r="H53" s="13">
        <v>0</v>
      </c>
      <c r="I53" s="13">
        <v>0</v>
      </c>
      <c r="J53" s="13">
        <v>0</v>
      </c>
      <c r="K53" s="13">
        <v>0</v>
      </c>
      <c r="L53" s="68" t="s">
        <v>4</v>
      </c>
      <c r="M53" s="1"/>
    </row>
    <row r="54" spans="1:14" s="4" customFormat="1" ht="24" customHeight="1" x14ac:dyDescent="0.25">
      <c r="A54" s="33">
        <v>366</v>
      </c>
      <c r="B54" s="16">
        <v>5971</v>
      </c>
      <c r="C54" s="18" t="s">
        <v>15</v>
      </c>
      <c r="D54" s="24">
        <f t="shared" si="24"/>
        <v>15771.98</v>
      </c>
      <c r="E54" s="66">
        <v>0</v>
      </c>
      <c r="F54" s="66">
        <v>771.98</v>
      </c>
      <c r="G54" s="14">
        <v>15000</v>
      </c>
      <c r="H54" s="13">
        <v>0</v>
      </c>
      <c r="I54" s="13">
        <v>0</v>
      </c>
      <c r="J54" s="13">
        <v>0</v>
      </c>
      <c r="K54" s="13">
        <v>0</v>
      </c>
      <c r="L54" s="68" t="s">
        <v>4</v>
      </c>
      <c r="M54" s="1"/>
    </row>
    <row r="55" spans="1:14" s="4" customFormat="1" ht="24" customHeight="1" x14ac:dyDescent="0.25">
      <c r="A55" s="30">
        <v>368</v>
      </c>
      <c r="B55" s="16">
        <v>4011</v>
      </c>
      <c r="C55" s="29" t="s">
        <v>94</v>
      </c>
      <c r="D55" s="24">
        <f t="shared" si="24"/>
        <v>6600</v>
      </c>
      <c r="E55" s="66">
        <v>0</v>
      </c>
      <c r="F55" s="66">
        <v>600</v>
      </c>
      <c r="G55" s="26">
        <v>6000</v>
      </c>
      <c r="H55" s="13">
        <v>0</v>
      </c>
      <c r="I55" s="13">
        <v>0</v>
      </c>
      <c r="J55" s="13">
        <v>0</v>
      </c>
      <c r="K55" s="13">
        <v>0</v>
      </c>
      <c r="L55" s="68" t="s">
        <v>4</v>
      </c>
      <c r="M55" s="1"/>
    </row>
    <row r="56" spans="1:14" s="4" customFormat="1" ht="31.5" x14ac:dyDescent="0.25">
      <c r="A56" s="28">
        <v>370</v>
      </c>
      <c r="B56" s="16">
        <v>5856</v>
      </c>
      <c r="C56" s="27" t="s">
        <v>25</v>
      </c>
      <c r="D56" s="24">
        <f>SUM(E56:K56)+93+900</f>
        <v>16893.02</v>
      </c>
      <c r="E56" s="66">
        <v>2326</v>
      </c>
      <c r="F56" s="66">
        <v>6574.02</v>
      </c>
      <c r="G56" s="26">
        <v>7000</v>
      </c>
      <c r="H56" s="13">
        <v>0</v>
      </c>
      <c r="I56" s="13">
        <v>0</v>
      </c>
      <c r="J56" s="13">
        <v>0</v>
      </c>
      <c r="K56" s="13">
        <v>0</v>
      </c>
      <c r="L56" s="68" t="s">
        <v>146</v>
      </c>
      <c r="M56" s="1"/>
    </row>
    <row r="57" spans="1:14" s="4" customFormat="1" ht="34.5" customHeight="1" x14ac:dyDescent="0.25">
      <c r="A57" s="25">
        <v>372</v>
      </c>
      <c r="B57" s="16">
        <v>4015</v>
      </c>
      <c r="C57" s="15" t="s">
        <v>95</v>
      </c>
      <c r="D57" s="24">
        <f t="shared" si="24"/>
        <v>5974</v>
      </c>
      <c r="E57" s="66">
        <v>0</v>
      </c>
      <c r="F57" s="66">
        <v>774</v>
      </c>
      <c r="G57" s="14">
        <v>5200</v>
      </c>
      <c r="H57" s="13">
        <v>0</v>
      </c>
      <c r="I57" s="13">
        <v>0</v>
      </c>
      <c r="J57" s="13">
        <v>0</v>
      </c>
      <c r="K57" s="13">
        <v>0</v>
      </c>
      <c r="L57" s="68" t="s">
        <v>4</v>
      </c>
      <c r="M57" s="1"/>
    </row>
    <row r="58" spans="1:14" s="4" customFormat="1" ht="24" customHeight="1" x14ac:dyDescent="0.25">
      <c r="A58" s="25">
        <v>373</v>
      </c>
      <c r="B58" s="16">
        <v>5943</v>
      </c>
      <c r="C58" s="15" t="s">
        <v>96</v>
      </c>
      <c r="D58" s="24">
        <f t="shared" si="24"/>
        <v>6900</v>
      </c>
      <c r="E58" s="66">
        <v>0</v>
      </c>
      <c r="F58" s="66">
        <v>400</v>
      </c>
      <c r="G58" s="14">
        <v>6500</v>
      </c>
      <c r="H58" s="13">
        <v>0</v>
      </c>
      <c r="I58" s="13">
        <v>0</v>
      </c>
      <c r="J58" s="13">
        <v>0</v>
      </c>
      <c r="K58" s="13">
        <v>0</v>
      </c>
      <c r="L58" s="68" t="s">
        <v>4</v>
      </c>
      <c r="M58" s="1"/>
    </row>
    <row r="59" spans="1:14" s="4" customFormat="1" ht="24" customHeight="1" x14ac:dyDescent="0.25">
      <c r="A59" s="25">
        <v>375</v>
      </c>
      <c r="B59" s="16">
        <v>4012</v>
      </c>
      <c r="C59" s="15" t="s">
        <v>97</v>
      </c>
      <c r="D59" s="24">
        <f>SUM(E59:K59)+300</f>
        <v>14650</v>
      </c>
      <c r="E59" s="66">
        <v>0</v>
      </c>
      <c r="F59" s="66">
        <v>350</v>
      </c>
      <c r="G59" s="14">
        <v>14000</v>
      </c>
      <c r="H59" s="13">
        <v>0</v>
      </c>
      <c r="I59" s="13">
        <v>0</v>
      </c>
      <c r="J59" s="13">
        <v>0</v>
      </c>
      <c r="K59" s="13">
        <v>0</v>
      </c>
      <c r="L59" s="68" t="s">
        <v>146</v>
      </c>
      <c r="M59" s="1"/>
    </row>
    <row r="60" spans="1:14" s="4" customFormat="1" ht="34.5" customHeight="1" x14ac:dyDescent="0.25">
      <c r="A60" s="25">
        <v>376</v>
      </c>
      <c r="B60" s="16">
        <v>5837</v>
      </c>
      <c r="C60" s="15" t="s">
        <v>98</v>
      </c>
      <c r="D60" s="24">
        <f>SUM(E60:K60)+160</f>
        <v>4160.5200000000004</v>
      </c>
      <c r="E60" s="66">
        <v>522</v>
      </c>
      <c r="F60" s="66">
        <v>1539.52</v>
      </c>
      <c r="G60" s="14">
        <v>1939</v>
      </c>
      <c r="H60" s="13">
        <v>0</v>
      </c>
      <c r="I60" s="13">
        <v>0</v>
      </c>
      <c r="J60" s="13">
        <v>0</v>
      </c>
      <c r="K60" s="13">
        <v>0</v>
      </c>
      <c r="L60" s="68" t="s">
        <v>146</v>
      </c>
      <c r="M60" s="1"/>
    </row>
    <row r="61" spans="1:14" s="4" customFormat="1" ht="45" customHeight="1" x14ac:dyDescent="0.25">
      <c r="A61" s="25">
        <v>378</v>
      </c>
      <c r="B61" s="16">
        <v>4002</v>
      </c>
      <c r="C61" s="15" t="s">
        <v>99</v>
      </c>
      <c r="D61" s="24">
        <f>SUM(E61:K61)+14</f>
        <v>39388</v>
      </c>
      <c r="E61" s="66">
        <v>274</v>
      </c>
      <c r="F61" s="66">
        <v>1100</v>
      </c>
      <c r="G61" s="14">
        <v>38000</v>
      </c>
      <c r="H61" s="23">
        <v>0</v>
      </c>
      <c r="I61" s="23">
        <v>0</v>
      </c>
      <c r="J61" s="23">
        <v>0</v>
      </c>
      <c r="K61" s="23">
        <v>0</v>
      </c>
      <c r="L61" s="68" t="s">
        <v>146</v>
      </c>
      <c r="M61" s="1"/>
    </row>
    <row r="62" spans="1:14" s="4" customFormat="1" ht="24" customHeight="1" x14ac:dyDescent="0.25">
      <c r="A62" s="33">
        <v>380</v>
      </c>
      <c r="B62" s="16">
        <v>5884</v>
      </c>
      <c r="C62" s="18" t="s">
        <v>21</v>
      </c>
      <c r="D62" s="32">
        <f>SUM(E62:K62)+201</f>
        <v>290671</v>
      </c>
      <c r="E62" s="66">
        <v>5292</v>
      </c>
      <c r="F62" s="66">
        <v>101978</v>
      </c>
      <c r="G62" s="14">
        <v>182700</v>
      </c>
      <c r="H62" s="13">
        <v>500</v>
      </c>
      <c r="I62" s="13">
        <v>0</v>
      </c>
      <c r="J62" s="13">
        <v>0</v>
      </c>
      <c r="K62" s="13">
        <v>0</v>
      </c>
      <c r="L62" s="68" t="s">
        <v>146</v>
      </c>
      <c r="M62" s="1"/>
    </row>
    <row r="63" spans="1:14" s="4" customFormat="1" ht="42" x14ac:dyDescent="0.25">
      <c r="A63" s="28">
        <v>382</v>
      </c>
      <c r="B63" s="131">
        <v>5868</v>
      </c>
      <c r="C63" s="27" t="s">
        <v>22</v>
      </c>
      <c r="D63" s="132">
        <f t="shared" si="24"/>
        <v>3451</v>
      </c>
      <c r="E63" s="66">
        <v>0</v>
      </c>
      <c r="F63" s="66">
        <v>2000</v>
      </c>
      <c r="G63" s="26">
        <v>1451</v>
      </c>
      <c r="H63" s="133">
        <v>0</v>
      </c>
      <c r="I63" s="133">
        <v>0</v>
      </c>
      <c r="J63" s="133">
        <v>0</v>
      </c>
      <c r="K63" s="133">
        <v>0</v>
      </c>
      <c r="L63" s="134" t="s">
        <v>4</v>
      </c>
      <c r="M63" s="1"/>
    </row>
    <row r="64" spans="1:14" s="4" customFormat="1" ht="24" customHeight="1" x14ac:dyDescent="0.25">
      <c r="A64" s="25">
        <v>384</v>
      </c>
      <c r="B64" s="16">
        <v>5754</v>
      </c>
      <c r="C64" s="15" t="s">
        <v>19</v>
      </c>
      <c r="D64" s="24">
        <f t="shared" si="24"/>
        <v>87105</v>
      </c>
      <c r="E64" s="66">
        <v>32392</v>
      </c>
      <c r="F64" s="66">
        <v>24513</v>
      </c>
      <c r="G64" s="14">
        <v>30200</v>
      </c>
      <c r="H64" s="13">
        <v>0</v>
      </c>
      <c r="I64" s="13">
        <v>0</v>
      </c>
      <c r="J64" s="13">
        <v>0</v>
      </c>
      <c r="K64" s="13">
        <v>0</v>
      </c>
      <c r="L64" s="68" t="s">
        <v>4</v>
      </c>
      <c r="M64" s="1"/>
    </row>
    <row r="65" spans="1:13" s="4" customFormat="1" ht="24" customHeight="1" x14ac:dyDescent="0.25">
      <c r="A65" s="25">
        <v>386</v>
      </c>
      <c r="B65" s="16">
        <v>5866</v>
      </c>
      <c r="C65" s="15" t="s">
        <v>24</v>
      </c>
      <c r="D65" s="24">
        <f t="shared" si="24"/>
        <v>41022</v>
      </c>
      <c r="E65" s="66">
        <v>922</v>
      </c>
      <c r="F65" s="66">
        <v>100</v>
      </c>
      <c r="G65" s="14">
        <v>20000</v>
      </c>
      <c r="H65" s="23">
        <v>20000</v>
      </c>
      <c r="I65" s="13">
        <v>0</v>
      </c>
      <c r="J65" s="13">
        <v>0</v>
      </c>
      <c r="K65" s="13">
        <v>0</v>
      </c>
      <c r="L65" s="68" t="s">
        <v>4</v>
      </c>
      <c r="M65" s="1"/>
    </row>
    <row r="66" spans="1:13" s="4" customFormat="1" ht="34.5" customHeight="1" x14ac:dyDescent="0.25">
      <c r="A66" s="25">
        <v>388</v>
      </c>
      <c r="B66" s="16">
        <v>5867</v>
      </c>
      <c r="C66" s="15" t="s">
        <v>23</v>
      </c>
      <c r="D66" s="24">
        <f t="shared" si="24"/>
        <v>52500.25</v>
      </c>
      <c r="E66" s="83">
        <v>0</v>
      </c>
      <c r="F66" s="84">
        <v>1361.25</v>
      </c>
      <c r="G66" s="14">
        <v>30000</v>
      </c>
      <c r="H66" s="23">
        <v>21139</v>
      </c>
      <c r="I66" s="13">
        <v>0</v>
      </c>
      <c r="J66" s="13">
        <v>0</v>
      </c>
      <c r="K66" s="13">
        <v>0</v>
      </c>
      <c r="L66" s="68" t="s">
        <v>4</v>
      </c>
      <c r="M66" s="1"/>
    </row>
    <row r="67" spans="1:13" s="4" customFormat="1" ht="34.5" customHeight="1" x14ac:dyDescent="0.25">
      <c r="A67" s="25">
        <v>389</v>
      </c>
      <c r="B67" s="16">
        <v>5945</v>
      </c>
      <c r="C67" s="15" t="s">
        <v>100</v>
      </c>
      <c r="D67" s="24">
        <f t="shared" si="24"/>
        <v>6136.45</v>
      </c>
      <c r="E67" s="66">
        <v>0</v>
      </c>
      <c r="F67" s="66">
        <v>176.45</v>
      </c>
      <c r="G67" s="14">
        <v>5960</v>
      </c>
      <c r="H67" s="13">
        <v>0</v>
      </c>
      <c r="I67" s="13">
        <v>0</v>
      </c>
      <c r="J67" s="13">
        <v>0</v>
      </c>
      <c r="K67" s="13">
        <v>0</v>
      </c>
      <c r="L67" s="68" t="s">
        <v>4</v>
      </c>
      <c r="M67" s="1"/>
    </row>
    <row r="68" spans="1:13" s="4" customFormat="1" ht="42" x14ac:dyDescent="0.25">
      <c r="A68" s="25">
        <v>391</v>
      </c>
      <c r="B68" s="16">
        <v>5999</v>
      </c>
      <c r="C68" s="15" t="s">
        <v>101</v>
      </c>
      <c r="D68" s="24">
        <f t="shared" si="24"/>
        <v>2400</v>
      </c>
      <c r="E68" s="66">
        <v>0</v>
      </c>
      <c r="F68" s="66">
        <v>1000</v>
      </c>
      <c r="G68" s="14">
        <v>1400</v>
      </c>
      <c r="H68" s="13">
        <v>0</v>
      </c>
      <c r="I68" s="13">
        <v>0</v>
      </c>
      <c r="J68" s="13">
        <v>0</v>
      </c>
      <c r="K68" s="13">
        <v>0</v>
      </c>
      <c r="L68" s="68" t="s">
        <v>4</v>
      </c>
      <c r="M68" s="1"/>
    </row>
    <row r="69" spans="1:13" s="4" customFormat="1" ht="34.5" customHeight="1" x14ac:dyDescent="0.25">
      <c r="A69" s="25">
        <v>393</v>
      </c>
      <c r="B69" s="16">
        <v>4028</v>
      </c>
      <c r="C69" s="15" t="s">
        <v>102</v>
      </c>
      <c r="D69" s="24">
        <f>SUM(E69:K69)+300</f>
        <v>6500</v>
      </c>
      <c r="E69" s="66">
        <v>0</v>
      </c>
      <c r="F69" s="66">
        <v>0</v>
      </c>
      <c r="G69" s="14">
        <v>6200</v>
      </c>
      <c r="H69" s="13">
        <v>0</v>
      </c>
      <c r="I69" s="13">
        <v>0</v>
      </c>
      <c r="J69" s="13">
        <v>0</v>
      </c>
      <c r="K69" s="13">
        <v>0</v>
      </c>
      <c r="L69" s="68" t="s">
        <v>146</v>
      </c>
      <c r="M69" s="1"/>
    </row>
    <row r="70" spans="1:13" s="4" customFormat="1" ht="34.5" customHeight="1" x14ac:dyDescent="0.25">
      <c r="A70" s="25">
        <v>394</v>
      </c>
      <c r="B70" s="85">
        <v>4029</v>
      </c>
      <c r="C70" s="15" t="s">
        <v>103</v>
      </c>
      <c r="D70" s="24">
        <f t="shared" si="24"/>
        <v>3000</v>
      </c>
      <c r="E70" s="66">
        <v>0</v>
      </c>
      <c r="F70" s="66">
        <v>0</v>
      </c>
      <c r="G70" s="14">
        <v>3000</v>
      </c>
      <c r="H70" s="13">
        <v>0</v>
      </c>
      <c r="I70" s="13">
        <v>0</v>
      </c>
      <c r="J70" s="13">
        <v>0</v>
      </c>
      <c r="K70" s="13">
        <v>0</v>
      </c>
      <c r="L70" s="68" t="s">
        <v>4</v>
      </c>
      <c r="M70" s="1"/>
    </row>
    <row r="71" spans="1:13" s="4" customFormat="1" ht="34.5" customHeight="1" x14ac:dyDescent="0.25">
      <c r="A71" s="25">
        <v>396</v>
      </c>
      <c r="B71" s="85">
        <v>4030</v>
      </c>
      <c r="C71" s="15" t="s">
        <v>104</v>
      </c>
      <c r="D71" s="24">
        <f>SUM(E71:K71)+50</f>
        <v>2550</v>
      </c>
      <c r="E71" s="66">
        <v>0</v>
      </c>
      <c r="F71" s="66">
        <v>0</v>
      </c>
      <c r="G71" s="14">
        <v>2500</v>
      </c>
      <c r="H71" s="13">
        <v>0</v>
      </c>
      <c r="I71" s="13">
        <v>0</v>
      </c>
      <c r="J71" s="13">
        <v>0</v>
      </c>
      <c r="K71" s="13">
        <v>0</v>
      </c>
      <c r="L71" s="68" t="s">
        <v>146</v>
      </c>
      <c r="M71" s="1"/>
    </row>
    <row r="72" spans="1:13" s="4" customFormat="1" ht="24" customHeight="1" x14ac:dyDescent="0.25">
      <c r="A72" s="25">
        <v>397</v>
      </c>
      <c r="B72" s="85">
        <v>4031</v>
      </c>
      <c r="C72" s="15" t="s">
        <v>105</v>
      </c>
      <c r="D72" s="24">
        <f t="shared" si="24"/>
        <v>1500</v>
      </c>
      <c r="E72" s="66">
        <v>0</v>
      </c>
      <c r="F72" s="66">
        <v>0</v>
      </c>
      <c r="G72" s="14">
        <v>350</v>
      </c>
      <c r="H72" s="13">
        <v>1150</v>
      </c>
      <c r="I72" s="13">
        <v>0</v>
      </c>
      <c r="J72" s="13">
        <v>0</v>
      </c>
      <c r="K72" s="13">
        <v>0</v>
      </c>
      <c r="L72" s="68" t="s">
        <v>4</v>
      </c>
      <c r="M72" s="1"/>
    </row>
    <row r="73" spans="1:13" s="4" customFormat="1" ht="34.5" customHeight="1" x14ac:dyDescent="0.25">
      <c r="A73" s="25">
        <v>398</v>
      </c>
      <c r="B73" s="85">
        <v>4032</v>
      </c>
      <c r="C73" s="15" t="s">
        <v>106</v>
      </c>
      <c r="D73" s="24">
        <f t="shared" si="24"/>
        <v>2400</v>
      </c>
      <c r="E73" s="66">
        <v>0</v>
      </c>
      <c r="F73" s="66">
        <v>0</v>
      </c>
      <c r="G73" s="14">
        <v>400</v>
      </c>
      <c r="H73" s="13">
        <v>2000</v>
      </c>
      <c r="I73" s="13">
        <v>0</v>
      </c>
      <c r="J73" s="13">
        <v>0</v>
      </c>
      <c r="K73" s="13">
        <v>0</v>
      </c>
      <c r="L73" s="68" t="s">
        <v>4</v>
      </c>
      <c r="M73" s="1"/>
    </row>
    <row r="74" spans="1:13" s="4" customFormat="1" ht="24" customHeight="1" x14ac:dyDescent="0.25">
      <c r="A74" s="25">
        <v>400</v>
      </c>
      <c r="B74" s="85">
        <v>4033</v>
      </c>
      <c r="C74" s="15" t="s">
        <v>107</v>
      </c>
      <c r="D74" s="24">
        <f t="shared" si="24"/>
        <v>2300</v>
      </c>
      <c r="E74" s="66">
        <v>0</v>
      </c>
      <c r="F74" s="66">
        <v>0</v>
      </c>
      <c r="G74" s="14">
        <v>2300</v>
      </c>
      <c r="H74" s="13">
        <v>0</v>
      </c>
      <c r="I74" s="13">
        <v>0</v>
      </c>
      <c r="J74" s="13">
        <v>0</v>
      </c>
      <c r="K74" s="13">
        <v>0</v>
      </c>
      <c r="L74" s="68" t="s">
        <v>4</v>
      </c>
      <c r="M74" s="1"/>
    </row>
    <row r="75" spans="1:13" s="4" customFormat="1" ht="24" customHeight="1" x14ac:dyDescent="0.25">
      <c r="A75" s="25">
        <v>401</v>
      </c>
      <c r="B75" s="85">
        <v>4034</v>
      </c>
      <c r="C75" s="15" t="s">
        <v>108</v>
      </c>
      <c r="D75" s="24">
        <f t="shared" si="24"/>
        <v>5000</v>
      </c>
      <c r="E75" s="66">
        <v>0</v>
      </c>
      <c r="F75" s="66">
        <v>0</v>
      </c>
      <c r="G75" s="14">
        <v>2500</v>
      </c>
      <c r="H75" s="13">
        <v>2500</v>
      </c>
      <c r="I75" s="13">
        <v>0</v>
      </c>
      <c r="J75" s="13">
        <v>0</v>
      </c>
      <c r="K75" s="13">
        <v>0</v>
      </c>
      <c r="L75" s="68" t="s">
        <v>4</v>
      </c>
      <c r="M75" s="1"/>
    </row>
    <row r="76" spans="1:13" s="4" customFormat="1" ht="24" customHeight="1" x14ac:dyDescent="0.25">
      <c r="A76" s="25">
        <v>403</v>
      </c>
      <c r="B76" s="85">
        <v>4035</v>
      </c>
      <c r="C76" s="15" t="s">
        <v>109</v>
      </c>
      <c r="D76" s="24">
        <f t="shared" si="24"/>
        <v>3200</v>
      </c>
      <c r="E76" s="66">
        <v>0</v>
      </c>
      <c r="F76" s="66">
        <v>0</v>
      </c>
      <c r="G76" s="14">
        <v>3200</v>
      </c>
      <c r="H76" s="13">
        <v>0</v>
      </c>
      <c r="I76" s="13">
        <v>0</v>
      </c>
      <c r="J76" s="13">
        <v>0</v>
      </c>
      <c r="K76" s="13">
        <v>0</v>
      </c>
      <c r="L76" s="68" t="s">
        <v>4</v>
      </c>
      <c r="M76" s="1"/>
    </row>
    <row r="77" spans="1:13" s="4" customFormat="1" ht="24" customHeight="1" x14ac:dyDescent="0.25">
      <c r="A77" s="25">
        <v>404</v>
      </c>
      <c r="B77" s="85">
        <v>4036</v>
      </c>
      <c r="C77" s="15" t="s">
        <v>110</v>
      </c>
      <c r="D77" s="24">
        <f t="shared" si="24"/>
        <v>8000</v>
      </c>
      <c r="E77" s="66">
        <v>0</v>
      </c>
      <c r="F77" s="66">
        <v>0</v>
      </c>
      <c r="G77" s="14">
        <v>8000</v>
      </c>
      <c r="H77" s="13">
        <v>0</v>
      </c>
      <c r="I77" s="13">
        <v>0</v>
      </c>
      <c r="J77" s="13">
        <v>0</v>
      </c>
      <c r="K77" s="13">
        <v>0</v>
      </c>
      <c r="L77" s="68" t="s">
        <v>4</v>
      </c>
      <c r="M77" s="1"/>
    </row>
    <row r="78" spans="1:13" s="4" customFormat="1" ht="34.5" customHeight="1" x14ac:dyDescent="0.25">
      <c r="A78" s="25">
        <v>406</v>
      </c>
      <c r="B78" s="85">
        <v>4037</v>
      </c>
      <c r="C78" s="15" t="s">
        <v>111</v>
      </c>
      <c r="D78" s="24">
        <f t="shared" si="24"/>
        <v>600</v>
      </c>
      <c r="E78" s="66">
        <v>0</v>
      </c>
      <c r="F78" s="66">
        <v>0</v>
      </c>
      <c r="G78" s="14">
        <v>600</v>
      </c>
      <c r="H78" s="13">
        <v>0</v>
      </c>
      <c r="I78" s="13">
        <v>0</v>
      </c>
      <c r="J78" s="13">
        <v>0</v>
      </c>
      <c r="K78" s="13">
        <v>0</v>
      </c>
      <c r="L78" s="68" t="s">
        <v>4</v>
      </c>
      <c r="M78" s="1"/>
    </row>
    <row r="79" spans="1:13" s="4" customFormat="1" ht="24" customHeight="1" x14ac:dyDescent="0.25">
      <c r="A79" s="25">
        <v>407</v>
      </c>
      <c r="B79" s="85">
        <v>4038</v>
      </c>
      <c r="C79" s="15" t="s">
        <v>112</v>
      </c>
      <c r="D79" s="24">
        <f t="shared" si="24"/>
        <v>1200</v>
      </c>
      <c r="E79" s="66">
        <v>0</v>
      </c>
      <c r="F79" s="66">
        <v>0</v>
      </c>
      <c r="G79" s="14">
        <v>1200</v>
      </c>
      <c r="H79" s="13">
        <v>0</v>
      </c>
      <c r="I79" s="13">
        <v>0</v>
      </c>
      <c r="J79" s="13">
        <v>0</v>
      </c>
      <c r="K79" s="13">
        <v>0</v>
      </c>
      <c r="L79" s="68" t="s">
        <v>4</v>
      </c>
      <c r="M79" s="1"/>
    </row>
    <row r="80" spans="1:13" s="4" customFormat="1" ht="24" customHeight="1" x14ac:dyDescent="0.25">
      <c r="A80" s="33">
        <v>408</v>
      </c>
      <c r="B80" s="85">
        <v>4039</v>
      </c>
      <c r="C80" s="18" t="s">
        <v>113</v>
      </c>
      <c r="D80" s="32">
        <f t="shared" si="24"/>
        <v>500</v>
      </c>
      <c r="E80" s="66">
        <v>0</v>
      </c>
      <c r="F80" s="66">
        <v>0</v>
      </c>
      <c r="G80" s="14">
        <v>500</v>
      </c>
      <c r="H80" s="13">
        <v>0</v>
      </c>
      <c r="I80" s="13">
        <v>0</v>
      </c>
      <c r="J80" s="13">
        <v>0</v>
      </c>
      <c r="K80" s="13">
        <v>0</v>
      </c>
      <c r="L80" s="68" t="s">
        <v>4</v>
      </c>
      <c r="M80" s="1"/>
    </row>
    <row r="81" spans="1:13" s="4" customFormat="1" ht="34.5" customHeight="1" x14ac:dyDescent="0.25">
      <c r="A81" s="28">
        <v>409</v>
      </c>
      <c r="B81" s="135">
        <v>4040</v>
      </c>
      <c r="C81" s="27" t="s">
        <v>114</v>
      </c>
      <c r="D81" s="132">
        <f t="shared" si="24"/>
        <v>1300</v>
      </c>
      <c r="E81" s="66">
        <v>0</v>
      </c>
      <c r="F81" s="66">
        <v>0</v>
      </c>
      <c r="G81" s="26">
        <v>1300</v>
      </c>
      <c r="H81" s="133">
        <v>0</v>
      </c>
      <c r="I81" s="133">
        <v>0</v>
      </c>
      <c r="J81" s="133">
        <v>0</v>
      </c>
      <c r="K81" s="133">
        <v>0</v>
      </c>
      <c r="L81" s="134" t="s">
        <v>4</v>
      </c>
      <c r="M81" s="1"/>
    </row>
    <row r="82" spans="1:13" s="4" customFormat="1" ht="34.5" customHeight="1" x14ac:dyDescent="0.25">
      <c r="A82" s="25">
        <v>411</v>
      </c>
      <c r="B82" s="85">
        <v>4041</v>
      </c>
      <c r="C82" s="15" t="s">
        <v>115</v>
      </c>
      <c r="D82" s="24">
        <f t="shared" si="24"/>
        <v>4000</v>
      </c>
      <c r="E82" s="66">
        <v>0</v>
      </c>
      <c r="F82" s="66">
        <v>0</v>
      </c>
      <c r="G82" s="14">
        <v>4000</v>
      </c>
      <c r="H82" s="13">
        <v>0</v>
      </c>
      <c r="I82" s="13">
        <v>0</v>
      </c>
      <c r="J82" s="13">
        <v>0</v>
      </c>
      <c r="K82" s="13">
        <v>0</v>
      </c>
      <c r="L82" s="68" t="s">
        <v>4</v>
      </c>
      <c r="M82" s="1"/>
    </row>
    <row r="83" spans="1:13" s="4" customFormat="1" ht="34.5" customHeight="1" x14ac:dyDescent="0.25">
      <c r="A83" s="25">
        <v>412</v>
      </c>
      <c r="B83" s="16">
        <v>5962</v>
      </c>
      <c r="C83" s="15" t="s">
        <v>17</v>
      </c>
      <c r="D83" s="24">
        <f t="shared" si="24"/>
        <v>6100</v>
      </c>
      <c r="E83" s="66">
        <v>0</v>
      </c>
      <c r="F83" s="66">
        <v>4000</v>
      </c>
      <c r="G83" s="14">
        <v>2100</v>
      </c>
      <c r="H83" s="13">
        <v>0</v>
      </c>
      <c r="I83" s="13">
        <v>0</v>
      </c>
      <c r="J83" s="13">
        <v>0</v>
      </c>
      <c r="K83" s="13">
        <v>0</v>
      </c>
      <c r="L83" s="68" t="s">
        <v>4</v>
      </c>
      <c r="M83" s="1"/>
    </row>
    <row r="84" spans="1:13" s="4" customFormat="1" ht="24" customHeight="1" x14ac:dyDescent="0.25">
      <c r="A84" s="25">
        <v>414</v>
      </c>
      <c r="B84" s="16">
        <v>5556</v>
      </c>
      <c r="C84" s="15" t="s">
        <v>116</v>
      </c>
      <c r="D84" s="24">
        <f>SUM(E84:K84)+417</f>
        <v>10194</v>
      </c>
      <c r="E84" s="66">
        <v>5877</v>
      </c>
      <c r="F84" s="66">
        <v>0</v>
      </c>
      <c r="G84" s="14">
        <v>3900</v>
      </c>
      <c r="H84" s="13">
        <v>0</v>
      </c>
      <c r="I84" s="13">
        <v>0</v>
      </c>
      <c r="J84" s="13">
        <v>0</v>
      </c>
      <c r="K84" s="13">
        <v>0</v>
      </c>
      <c r="L84" s="68" t="s">
        <v>146</v>
      </c>
      <c r="M84" s="1"/>
    </row>
    <row r="85" spans="1:13" s="4" customFormat="1" ht="42" x14ac:dyDescent="0.25">
      <c r="A85" s="25">
        <v>415</v>
      </c>
      <c r="B85" s="85">
        <v>4072</v>
      </c>
      <c r="C85" s="15" t="s">
        <v>117</v>
      </c>
      <c r="D85" s="24">
        <f t="shared" si="24"/>
        <v>2400</v>
      </c>
      <c r="E85" s="66">
        <v>0</v>
      </c>
      <c r="F85" s="66">
        <v>0</v>
      </c>
      <c r="G85" s="14">
        <v>2400</v>
      </c>
      <c r="H85" s="13">
        <v>0</v>
      </c>
      <c r="I85" s="13">
        <v>0</v>
      </c>
      <c r="J85" s="13">
        <v>0</v>
      </c>
      <c r="K85" s="13">
        <v>0</v>
      </c>
      <c r="L85" s="68" t="s">
        <v>4</v>
      </c>
      <c r="M85" s="1"/>
    </row>
    <row r="86" spans="1:13" s="4" customFormat="1" ht="24" customHeight="1" x14ac:dyDescent="0.25">
      <c r="A86" s="25">
        <v>416</v>
      </c>
      <c r="B86" s="106" t="s">
        <v>164</v>
      </c>
      <c r="C86" s="15" t="s">
        <v>118</v>
      </c>
      <c r="D86" s="24">
        <f>SUM(E86:K86)+721+223+250</f>
        <v>13964</v>
      </c>
      <c r="E86" s="66">
        <v>5770</v>
      </c>
      <c r="F86" s="66">
        <v>0</v>
      </c>
      <c r="G86" s="14">
        <v>7000</v>
      </c>
      <c r="H86" s="13">
        <v>0</v>
      </c>
      <c r="I86" s="13">
        <v>0</v>
      </c>
      <c r="J86" s="13">
        <v>0</v>
      </c>
      <c r="K86" s="13">
        <v>0</v>
      </c>
      <c r="L86" s="68" t="s">
        <v>146</v>
      </c>
      <c r="M86" s="1"/>
    </row>
    <row r="87" spans="1:13" s="4" customFormat="1" ht="24" customHeight="1" x14ac:dyDescent="0.25">
      <c r="A87" s="25">
        <v>418</v>
      </c>
      <c r="B87" s="85">
        <v>4074</v>
      </c>
      <c r="C87" s="15" t="s">
        <v>119</v>
      </c>
      <c r="D87" s="24">
        <f>SUM(E87:K87)</f>
        <v>15000</v>
      </c>
      <c r="E87" s="66">
        <v>0</v>
      </c>
      <c r="F87" s="66">
        <v>0</v>
      </c>
      <c r="G87" s="14">
        <v>600</v>
      </c>
      <c r="H87" s="23">
        <v>14400</v>
      </c>
      <c r="I87" s="23">
        <v>0</v>
      </c>
      <c r="J87" s="23">
        <v>0</v>
      </c>
      <c r="K87" s="23">
        <v>0</v>
      </c>
      <c r="L87" s="68" t="s">
        <v>4</v>
      </c>
      <c r="M87" s="1"/>
    </row>
    <row r="88" spans="1:13" s="4" customFormat="1" ht="45" customHeight="1" x14ac:dyDescent="0.25">
      <c r="A88" s="25">
        <v>419</v>
      </c>
      <c r="B88" s="16">
        <v>5976</v>
      </c>
      <c r="C88" s="15" t="s">
        <v>120</v>
      </c>
      <c r="D88" s="24">
        <f t="shared" si="24"/>
        <v>3000</v>
      </c>
      <c r="E88" s="66">
        <v>0</v>
      </c>
      <c r="F88" s="66">
        <v>500</v>
      </c>
      <c r="G88" s="14">
        <v>2500</v>
      </c>
      <c r="H88" s="13">
        <v>0</v>
      </c>
      <c r="I88" s="13">
        <v>0</v>
      </c>
      <c r="J88" s="13">
        <v>0</v>
      </c>
      <c r="K88" s="13">
        <v>0</v>
      </c>
      <c r="L88" s="68" t="s">
        <v>4</v>
      </c>
      <c r="M88" s="1"/>
    </row>
    <row r="89" spans="1:13" s="4" customFormat="1" ht="24" customHeight="1" x14ac:dyDescent="0.25">
      <c r="A89" s="25">
        <v>421</v>
      </c>
      <c r="B89" s="85">
        <v>4078</v>
      </c>
      <c r="C89" s="15" t="s">
        <v>121</v>
      </c>
      <c r="D89" s="24">
        <f t="shared" si="24"/>
        <v>1150</v>
      </c>
      <c r="E89" s="66">
        <v>0</v>
      </c>
      <c r="F89" s="66">
        <v>0</v>
      </c>
      <c r="G89" s="14">
        <v>1150</v>
      </c>
      <c r="H89" s="13">
        <v>0</v>
      </c>
      <c r="I89" s="13">
        <v>0</v>
      </c>
      <c r="J89" s="13">
        <v>0</v>
      </c>
      <c r="K89" s="13">
        <v>0</v>
      </c>
      <c r="L89" s="68" t="s">
        <v>4</v>
      </c>
      <c r="M89" s="1"/>
    </row>
    <row r="90" spans="1:13" s="4" customFormat="1" ht="34.5" customHeight="1" x14ac:dyDescent="0.25">
      <c r="A90" s="25">
        <v>422</v>
      </c>
      <c r="B90" s="85">
        <v>5966</v>
      </c>
      <c r="C90" s="15" t="s">
        <v>16</v>
      </c>
      <c r="D90" s="24">
        <f t="shared" si="24"/>
        <v>9500</v>
      </c>
      <c r="E90" s="66">
        <v>0</v>
      </c>
      <c r="F90" s="66">
        <v>2500</v>
      </c>
      <c r="G90" s="14">
        <v>7000</v>
      </c>
      <c r="H90" s="13">
        <v>0</v>
      </c>
      <c r="I90" s="13">
        <v>0</v>
      </c>
      <c r="J90" s="13">
        <v>0</v>
      </c>
      <c r="K90" s="13">
        <v>0</v>
      </c>
      <c r="L90" s="68" t="s">
        <v>4</v>
      </c>
      <c r="M90" s="1"/>
    </row>
    <row r="91" spans="1:13" s="4" customFormat="1" ht="24" customHeight="1" x14ac:dyDescent="0.25">
      <c r="A91" s="25">
        <v>424</v>
      </c>
      <c r="B91" s="85">
        <v>4080</v>
      </c>
      <c r="C91" s="15" t="s">
        <v>122</v>
      </c>
      <c r="D91" s="24">
        <f>SUM(E91:K91)+139</f>
        <v>2639</v>
      </c>
      <c r="E91" s="66">
        <v>0</v>
      </c>
      <c r="F91" s="66">
        <v>0</v>
      </c>
      <c r="G91" s="14">
        <v>2500</v>
      </c>
      <c r="H91" s="13">
        <v>0</v>
      </c>
      <c r="I91" s="13">
        <v>0</v>
      </c>
      <c r="J91" s="13">
        <v>0</v>
      </c>
      <c r="K91" s="13">
        <v>0</v>
      </c>
      <c r="L91" s="68" t="s">
        <v>146</v>
      </c>
      <c r="M91" s="1"/>
    </row>
    <row r="92" spans="1:13" s="4" customFormat="1" ht="24" customHeight="1" x14ac:dyDescent="0.25">
      <c r="A92" s="25">
        <v>426</v>
      </c>
      <c r="B92" s="85">
        <v>4082</v>
      </c>
      <c r="C92" s="15" t="s">
        <v>123</v>
      </c>
      <c r="D92" s="24">
        <f t="shared" si="24"/>
        <v>1200</v>
      </c>
      <c r="E92" s="66">
        <v>0</v>
      </c>
      <c r="F92" s="66">
        <v>0</v>
      </c>
      <c r="G92" s="14">
        <v>1200</v>
      </c>
      <c r="H92" s="13">
        <v>0</v>
      </c>
      <c r="I92" s="13">
        <v>0</v>
      </c>
      <c r="J92" s="13">
        <v>0</v>
      </c>
      <c r="K92" s="13">
        <v>0</v>
      </c>
      <c r="L92" s="68" t="s">
        <v>4</v>
      </c>
      <c r="M92" s="1"/>
    </row>
    <row r="93" spans="1:13" s="4" customFormat="1" ht="24" customHeight="1" x14ac:dyDescent="0.25">
      <c r="A93" s="25">
        <v>427</v>
      </c>
      <c r="B93" s="85">
        <v>4083</v>
      </c>
      <c r="C93" s="15" t="s">
        <v>124</v>
      </c>
      <c r="D93" s="24">
        <f t="shared" si="24"/>
        <v>1500</v>
      </c>
      <c r="E93" s="66">
        <v>0</v>
      </c>
      <c r="F93" s="66">
        <v>0</v>
      </c>
      <c r="G93" s="14">
        <v>1500</v>
      </c>
      <c r="H93" s="13">
        <v>0</v>
      </c>
      <c r="I93" s="13">
        <v>0</v>
      </c>
      <c r="J93" s="13">
        <v>0</v>
      </c>
      <c r="K93" s="13">
        <v>0</v>
      </c>
      <c r="L93" s="68" t="s">
        <v>4</v>
      </c>
      <c r="M93" s="1"/>
    </row>
    <row r="94" spans="1:13" s="4" customFormat="1" ht="24" customHeight="1" x14ac:dyDescent="0.25">
      <c r="A94" s="25">
        <v>428</v>
      </c>
      <c r="B94" s="85">
        <v>4084</v>
      </c>
      <c r="C94" s="15" t="s">
        <v>125</v>
      </c>
      <c r="D94" s="24">
        <f>SUM(E94:K94)+200</f>
        <v>800</v>
      </c>
      <c r="E94" s="66">
        <v>0</v>
      </c>
      <c r="F94" s="66">
        <v>0</v>
      </c>
      <c r="G94" s="14">
        <v>600</v>
      </c>
      <c r="H94" s="13">
        <v>0</v>
      </c>
      <c r="I94" s="13">
        <v>0</v>
      </c>
      <c r="J94" s="13">
        <v>0</v>
      </c>
      <c r="K94" s="13">
        <v>0</v>
      </c>
      <c r="L94" s="68" t="s">
        <v>146</v>
      </c>
      <c r="M94" s="1"/>
    </row>
    <row r="95" spans="1:13" s="4" customFormat="1" ht="24" customHeight="1" x14ac:dyDescent="0.25">
      <c r="A95" s="25">
        <v>429</v>
      </c>
      <c r="B95" s="85">
        <v>4085</v>
      </c>
      <c r="C95" s="15" t="s">
        <v>126</v>
      </c>
      <c r="D95" s="24">
        <f t="shared" si="24"/>
        <v>5000</v>
      </c>
      <c r="E95" s="66">
        <v>0</v>
      </c>
      <c r="F95" s="66">
        <v>0</v>
      </c>
      <c r="G95" s="14">
        <v>5000</v>
      </c>
      <c r="H95" s="13">
        <v>0</v>
      </c>
      <c r="I95" s="13">
        <v>0</v>
      </c>
      <c r="J95" s="13">
        <v>0</v>
      </c>
      <c r="K95" s="13">
        <v>0</v>
      </c>
      <c r="L95" s="68" t="s">
        <v>4</v>
      </c>
      <c r="M95" s="1"/>
    </row>
    <row r="96" spans="1:13" s="4" customFormat="1" ht="24" customHeight="1" x14ac:dyDescent="0.25">
      <c r="A96" s="25">
        <v>430</v>
      </c>
      <c r="B96" s="85">
        <v>4086</v>
      </c>
      <c r="C96" s="15" t="s">
        <v>127</v>
      </c>
      <c r="D96" s="24">
        <f t="shared" si="24"/>
        <v>6200</v>
      </c>
      <c r="E96" s="66">
        <v>0</v>
      </c>
      <c r="F96" s="66">
        <v>0</v>
      </c>
      <c r="G96" s="14">
        <v>6200</v>
      </c>
      <c r="H96" s="13">
        <v>0</v>
      </c>
      <c r="I96" s="13">
        <v>0</v>
      </c>
      <c r="J96" s="13">
        <v>0</v>
      </c>
      <c r="K96" s="13">
        <v>0</v>
      </c>
      <c r="L96" s="68" t="s">
        <v>4</v>
      </c>
      <c r="M96" s="1"/>
    </row>
    <row r="97" spans="1:13" s="4" customFormat="1" ht="24" customHeight="1" x14ac:dyDescent="0.25">
      <c r="A97" s="25">
        <v>431</v>
      </c>
      <c r="B97" s="85">
        <v>4087</v>
      </c>
      <c r="C97" s="15" t="s">
        <v>128</v>
      </c>
      <c r="D97" s="24">
        <f t="shared" si="24"/>
        <v>300</v>
      </c>
      <c r="E97" s="66">
        <v>0</v>
      </c>
      <c r="F97" s="66">
        <v>0</v>
      </c>
      <c r="G97" s="14">
        <v>300</v>
      </c>
      <c r="H97" s="13">
        <v>0</v>
      </c>
      <c r="I97" s="13">
        <v>0</v>
      </c>
      <c r="J97" s="13">
        <v>0</v>
      </c>
      <c r="K97" s="13">
        <v>0</v>
      </c>
      <c r="L97" s="68" t="s">
        <v>4</v>
      </c>
      <c r="M97" s="1"/>
    </row>
    <row r="98" spans="1:13" s="4" customFormat="1" ht="34.5" customHeight="1" x14ac:dyDescent="0.25">
      <c r="A98" s="33">
        <v>432</v>
      </c>
      <c r="B98" s="85">
        <v>4090</v>
      </c>
      <c r="C98" s="18" t="s">
        <v>129</v>
      </c>
      <c r="D98" s="24">
        <f t="shared" si="24"/>
        <v>1500</v>
      </c>
      <c r="E98" s="66">
        <v>0</v>
      </c>
      <c r="F98" s="66">
        <v>0</v>
      </c>
      <c r="G98" s="14">
        <v>1500</v>
      </c>
      <c r="H98" s="13">
        <v>0</v>
      </c>
      <c r="I98" s="13">
        <v>0</v>
      </c>
      <c r="J98" s="13">
        <v>0</v>
      </c>
      <c r="K98" s="13">
        <v>0</v>
      </c>
      <c r="L98" s="68" t="s">
        <v>4</v>
      </c>
      <c r="M98" s="1"/>
    </row>
    <row r="99" spans="1:13" s="4" customFormat="1" ht="24" customHeight="1" x14ac:dyDescent="0.25">
      <c r="A99" s="33">
        <v>433</v>
      </c>
      <c r="B99" s="85">
        <v>4091</v>
      </c>
      <c r="C99" s="18" t="s">
        <v>130</v>
      </c>
      <c r="D99" s="32">
        <f t="shared" si="24"/>
        <v>2900</v>
      </c>
      <c r="E99" s="66">
        <v>0</v>
      </c>
      <c r="F99" s="66">
        <v>0</v>
      </c>
      <c r="G99" s="14">
        <v>2900</v>
      </c>
      <c r="H99" s="13">
        <v>0</v>
      </c>
      <c r="I99" s="13">
        <v>0</v>
      </c>
      <c r="J99" s="13">
        <v>0</v>
      </c>
      <c r="K99" s="13">
        <v>0</v>
      </c>
      <c r="L99" s="68" t="s">
        <v>4</v>
      </c>
      <c r="M99" s="1"/>
    </row>
    <row r="100" spans="1:13" s="4" customFormat="1" ht="24" customHeight="1" x14ac:dyDescent="0.25">
      <c r="A100" s="33">
        <v>434</v>
      </c>
      <c r="B100" s="85">
        <v>4092</v>
      </c>
      <c r="C100" s="18" t="s">
        <v>131</v>
      </c>
      <c r="D100" s="72">
        <f t="shared" si="24"/>
        <v>2000</v>
      </c>
      <c r="E100" s="73">
        <v>0</v>
      </c>
      <c r="F100" s="73">
        <v>0</v>
      </c>
      <c r="G100" s="14">
        <v>2000</v>
      </c>
      <c r="H100" s="13">
        <v>0</v>
      </c>
      <c r="I100" s="13">
        <v>0</v>
      </c>
      <c r="J100" s="13">
        <v>0</v>
      </c>
      <c r="K100" s="13">
        <v>0</v>
      </c>
      <c r="L100" s="68" t="s">
        <v>4</v>
      </c>
      <c r="M100" s="1"/>
    </row>
    <row r="101" spans="1:13" s="4" customFormat="1" ht="24" customHeight="1" x14ac:dyDescent="0.25">
      <c r="A101" s="30">
        <v>435</v>
      </c>
      <c r="B101" s="135">
        <v>4093</v>
      </c>
      <c r="C101" s="29" t="s">
        <v>132</v>
      </c>
      <c r="D101" s="132">
        <f t="shared" si="24"/>
        <v>3000</v>
      </c>
      <c r="E101" s="66">
        <v>0</v>
      </c>
      <c r="F101" s="66">
        <v>0</v>
      </c>
      <c r="G101" s="26">
        <v>3000</v>
      </c>
      <c r="H101" s="133">
        <v>0</v>
      </c>
      <c r="I101" s="133">
        <v>0</v>
      </c>
      <c r="J101" s="133">
        <v>0</v>
      </c>
      <c r="K101" s="133">
        <v>0</v>
      </c>
      <c r="L101" s="134" t="s">
        <v>4</v>
      </c>
      <c r="M101" s="1"/>
    </row>
    <row r="102" spans="1:13" s="4" customFormat="1" ht="24" customHeight="1" x14ac:dyDescent="0.25">
      <c r="A102" s="28">
        <v>437</v>
      </c>
      <c r="B102" s="85">
        <v>4094</v>
      </c>
      <c r="C102" s="27" t="s">
        <v>133</v>
      </c>
      <c r="D102" s="24">
        <f t="shared" si="24"/>
        <v>300</v>
      </c>
      <c r="E102" s="66">
        <v>0</v>
      </c>
      <c r="F102" s="66">
        <v>0</v>
      </c>
      <c r="G102" s="26">
        <v>300</v>
      </c>
      <c r="H102" s="13">
        <v>0</v>
      </c>
      <c r="I102" s="13">
        <v>0</v>
      </c>
      <c r="J102" s="13">
        <v>0</v>
      </c>
      <c r="K102" s="13">
        <v>0</v>
      </c>
      <c r="L102" s="68" t="s">
        <v>4</v>
      </c>
      <c r="M102" s="1"/>
    </row>
    <row r="103" spans="1:13" s="4" customFormat="1" ht="34.5" customHeight="1" x14ac:dyDescent="0.25">
      <c r="A103" s="25">
        <v>438</v>
      </c>
      <c r="B103" s="85">
        <v>4095</v>
      </c>
      <c r="C103" s="15" t="s">
        <v>134</v>
      </c>
      <c r="D103" s="24">
        <f t="shared" si="24"/>
        <v>2500</v>
      </c>
      <c r="E103" s="66">
        <v>0</v>
      </c>
      <c r="F103" s="66">
        <v>0</v>
      </c>
      <c r="G103" s="14">
        <v>2500</v>
      </c>
      <c r="H103" s="13">
        <v>0</v>
      </c>
      <c r="I103" s="13">
        <v>0</v>
      </c>
      <c r="J103" s="13">
        <v>0</v>
      </c>
      <c r="K103" s="13">
        <v>0</v>
      </c>
      <c r="L103" s="68" t="s">
        <v>4</v>
      </c>
      <c r="M103" s="1"/>
    </row>
    <row r="104" spans="1:13" s="4" customFormat="1" ht="24" customHeight="1" x14ac:dyDescent="0.25">
      <c r="A104" s="25">
        <v>439</v>
      </c>
      <c r="B104" s="85">
        <v>4023</v>
      </c>
      <c r="C104" s="15" t="s">
        <v>135</v>
      </c>
      <c r="D104" s="24">
        <f>SUM(E104:K104)+2000</f>
        <v>12000</v>
      </c>
      <c r="E104" s="66">
        <v>0</v>
      </c>
      <c r="F104" s="66">
        <v>4000</v>
      </c>
      <c r="G104" s="14">
        <v>6000</v>
      </c>
      <c r="H104" s="13">
        <v>0</v>
      </c>
      <c r="I104" s="13">
        <v>0</v>
      </c>
      <c r="J104" s="13">
        <v>0</v>
      </c>
      <c r="K104" s="13">
        <v>0</v>
      </c>
      <c r="L104" s="68" t="s">
        <v>146</v>
      </c>
      <c r="M104" s="1"/>
    </row>
    <row r="105" spans="1:13" s="4" customFormat="1" ht="24" customHeight="1" x14ac:dyDescent="0.25">
      <c r="A105" s="25">
        <v>441</v>
      </c>
      <c r="B105" s="85">
        <v>4096</v>
      </c>
      <c r="C105" s="15" t="s">
        <v>136</v>
      </c>
      <c r="D105" s="24">
        <f t="shared" si="24"/>
        <v>800</v>
      </c>
      <c r="E105" s="66">
        <v>0</v>
      </c>
      <c r="F105" s="66">
        <v>0</v>
      </c>
      <c r="G105" s="14">
        <v>800</v>
      </c>
      <c r="H105" s="13">
        <v>0</v>
      </c>
      <c r="I105" s="13">
        <v>0</v>
      </c>
      <c r="J105" s="13">
        <v>0</v>
      </c>
      <c r="K105" s="13">
        <v>0</v>
      </c>
      <c r="L105" s="68" t="s">
        <v>4</v>
      </c>
      <c r="M105" s="1"/>
    </row>
    <row r="106" spans="1:13" s="4" customFormat="1" ht="24" customHeight="1" x14ac:dyDescent="0.25">
      <c r="A106" s="25">
        <v>442</v>
      </c>
      <c r="B106" s="85">
        <v>4097</v>
      </c>
      <c r="C106" s="15" t="s">
        <v>137</v>
      </c>
      <c r="D106" s="24">
        <f t="shared" si="24"/>
        <v>6500</v>
      </c>
      <c r="E106" s="66">
        <v>0</v>
      </c>
      <c r="F106" s="66">
        <v>0</v>
      </c>
      <c r="G106" s="14">
        <v>6500</v>
      </c>
      <c r="H106" s="13">
        <v>0</v>
      </c>
      <c r="I106" s="13">
        <v>0</v>
      </c>
      <c r="J106" s="13">
        <v>0</v>
      </c>
      <c r="K106" s="13">
        <v>0</v>
      </c>
      <c r="L106" s="68" t="s">
        <v>4</v>
      </c>
      <c r="M106" s="1"/>
    </row>
    <row r="107" spans="1:13" s="4" customFormat="1" ht="24" customHeight="1" x14ac:dyDescent="0.25">
      <c r="A107" s="25">
        <v>443</v>
      </c>
      <c r="B107" s="85">
        <v>4098</v>
      </c>
      <c r="C107" s="15" t="s">
        <v>138</v>
      </c>
      <c r="D107" s="24">
        <f t="shared" si="24"/>
        <v>1600</v>
      </c>
      <c r="E107" s="66">
        <v>0</v>
      </c>
      <c r="F107" s="66">
        <v>0</v>
      </c>
      <c r="G107" s="14">
        <v>1600</v>
      </c>
      <c r="H107" s="13">
        <v>0</v>
      </c>
      <c r="I107" s="13">
        <v>0</v>
      </c>
      <c r="J107" s="13">
        <v>0</v>
      </c>
      <c r="K107" s="13">
        <v>0</v>
      </c>
      <c r="L107" s="68" t="s">
        <v>4</v>
      </c>
      <c r="M107" s="1"/>
    </row>
    <row r="108" spans="1:13" s="4" customFormat="1" ht="24" customHeight="1" x14ac:dyDescent="0.25">
      <c r="A108" s="25">
        <v>445</v>
      </c>
      <c r="B108" s="85">
        <v>4099</v>
      </c>
      <c r="C108" s="15" t="s">
        <v>139</v>
      </c>
      <c r="D108" s="24">
        <f t="shared" si="24"/>
        <v>600</v>
      </c>
      <c r="E108" s="66">
        <v>0</v>
      </c>
      <c r="F108" s="66">
        <v>0</v>
      </c>
      <c r="G108" s="14">
        <v>600</v>
      </c>
      <c r="H108" s="13">
        <v>0</v>
      </c>
      <c r="I108" s="13">
        <v>0</v>
      </c>
      <c r="J108" s="13">
        <v>0</v>
      </c>
      <c r="K108" s="13">
        <v>0</v>
      </c>
      <c r="L108" s="68" t="s">
        <v>4</v>
      </c>
      <c r="M108" s="1"/>
    </row>
    <row r="109" spans="1:13" s="4" customFormat="1" ht="24" customHeight="1" x14ac:dyDescent="0.25">
      <c r="A109" s="25">
        <v>447</v>
      </c>
      <c r="B109" s="85">
        <v>4100</v>
      </c>
      <c r="C109" s="15" t="s">
        <v>140</v>
      </c>
      <c r="D109" s="24">
        <f t="shared" si="24"/>
        <v>850</v>
      </c>
      <c r="E109" s="66">
        <v>0</v>
      </c>
      <c r="F109" s="66">
        <v>0</v>
      </c>
      <c r="G109" s="14">
        <v>850</v>
      </c>
      <c r="H109" s="13">
        <v>0</v>
      </c>
      <c r="I109" s="13">
        <v>0</v>
      </c>
      <c r="J109" s="13">
        <v>0</v>
      </c>
      <c r="K109" s="13">
        <v>0</v>
      </c>
      <c r="L109" s="68" t="s">
        <v>4</v>
      </c>
      <c r="M109" s="1"/>
    </row>
    <row r="110" spans="1:13" s="4" customFormat="1" ht="24" customHeight="1" x14ac:dyDescent="0.25">
      <c r="A110" s="25">
        <v>448</v>
      </c>
      <c r="B110" s="85">
        <v>4101</v>
      </c>
      <c r="C110" s="15" t="s">
        <v>141</v>
      </c>
      <c r="D110" s="24">
        <f t="shared" si="24"/>
        <v>5000</v>
      </c>
      <c r="E110" s="66">
        <v>0</v>
      </c>
      <c r="F110" s="66">
        <v>0</v>
      </c>
      <c r="G110" s="14">
        <v>5000</v>
      </c>
      <c r="H110" s="13">
        <v>0</v>
      </c>
      <c r="I110" s="13">
        <v>0</v>
      </c>
      <c r="J110" s="13">
        <v>0</v>
      </c>
      <c r="K110" s="13">
        <v>0</v>
      </c>
      <c r="L110" s="68" t="s">
        <v>4</v>
      </c>
      <c r="M110" s="1"/>
    </row>
    <row r="111" spans="1:13" s="4" customFormat="1" ht="14.25" customHeight="1" x14ac:dyDescent="0.25">
      <c r="A111" s="25">
        <v>449</v>
      </c>
      <c r="B111" s="85">
        <v>4102</v>
      </c>
      <c r="C111" s="15" t="s">
        <v>142</v>
      </c>
      <c r="D111" s="24">
        <f t="shared" si="24"/>
        <v>8850</v>
      </c>
      <c r="E111" s="66">
        <v>0</v>
      </c>
      <c r="F111" s="66">
        <v>0</v>
      </c>
      <c r="G111" s="14">
        <v>8850</v>
      </c>
      <c r="H111" s="13">
        <v>0</v>
      </c>
      <c r="I111" s="13">
        <v>0</v>
      </c>
      <c r="J111" s="13">
        <v>0</v>
      </c>
      <c r="K111" s="13">
        <v>0</v>
      </c>
      <c r="L111" s="68" t="s">
        <v>4</v>
      </c>
      <c r="M111" s="1"/>
    </row>
    <row r="112" spans="1:13" s="4" customFormat="1" ht="15.75" customHeight="1" x14ac:dyDescent="0.25">
      <c r="A112" s="178" t="s">
        <v>14</v>
      </c>
      <c r="B112" s="179"/>
      <c r="C112" s="180"/>
      <c r="D112" s="116">
        <f>SUM(D44:D111)</f>
        <v>1229064.3999999999</v>
      </c>
      <c r="E112" s="116">
        <f>SUM(E44:E111)</f>
        <v>58846</v>
      </c>
      <c r="F112" s="116">
        <f t="shared" ref="F112:K112" si="25">SUM(F44:F111)</f>
        <v>199550.40000000002</v>
      </c>
      <c r="G112" s="116">
        <f t="shared" si="25"/>
        <v>705005</v>
      </c>
      <c r="H112" s="116">
        <f t="shared" si="25"/>
        <v>246117</v>
      </c>
      <c r="I112" s="116">
        <f t="shared" si="25"/>
        <v>13500</v>
      </c>
      <c r="J112" s="116">
        <f t="shared" si="25"/>
        <v>0</v>
      </c>
      <c r="K112" s="116">
        <f t="shared" si="25"/>
        <v>0</v>
      </c>
      <c r="L112" s="117"/>
      <c r="M112" s="1"/>
    </row>
    <row r="113" spans="1:13" s="4" customFormat="1" ht="18" customHeight="1" x14ac:dyDescent="0.25">
      <c r="A113" s="181" t="s">
        <v>13</v>
      </c>
      <c r="B113" s="182"/>
      <c r="C113" s="182"/>
      <c r="D113" s="182"/>
      <c r="E113" s="182"/>
      <c r="F113" s="182"/>
      <c r="G113" s="182"/>
      <c r="H113" s="182"/>
      <c r="I113" s="182"/>
      <c r="J113" s="182"/>
      <c r="K113" s="182"/>
      <c r="L113" s="183"/>
      <c r="M113" s="1"/>
    </row>
    <row r="114" spans="1:13" s="4" customFormat="1" ht="24" customHeight="1" x14ac:dyDescent="0.25">
      <c r="A114" s="17">
        <v>510</v>
      </c>
      <c r="B114" s="16">
        <v>5100</v>
      </c>
      <c r="C114" s="18" t="s">
        <v>12</v>
      </c>
      <c r="D114" s="81">
        <f>SUM(E114:K114)</f>
        <v>346148.24</v>
      </c>
      <c r="E114" s="66">
        <v>73892</v>
      </c>
      <c r="F114" s="66">
        <v>61054.239999999998</v>
      </c>
      <c r="G114" s="22">
        <v>16982</v>
      </c>
      <c r="H114" s="21">
        <v>17199</v>
      </c>
      <c r="I114" s="21">
        <v>17330</v>
      </c>
      <c r="J114" s="21">
        <v>17462</v>
      </c>
      <c r="K114" s="21">
        <v>142229</v>
      </c>
      <c r="L114" s="80" t="s">
        <v>11</v>
      </c>
      <c r="M114" s="1"/>
    </row>
    <row r="115" spans="1:13" s="4" customFormat="1" ht="24" customHeight="1" x14ac:dyDescent="0.25">
      <c r="A115" s="17">
        <v>512</v>
      </c>
      <c r="B115" s="19">
        <v>4496</v>
      </c>
      <c r="C115" s="15" t="s">
        <v>10</v>
      </c>
      <c r="D115" s="81">
        <f>SUM(E115:K115)</f>
        <v>45000.19</v>
      </c>
      <c r="E115" s="66">
        <v>369</v>
      </c>
      <c r="F115" s="66">
        <v>3631.19</v>
      </c>
      <c r="G115" s="14">
        <v>41000</v>
      </c>
      <c r="H115" s="13">
        <v>0</v>
      </c>
      <c r="I115" s="13">
        <v>0</v>
      </c>
      <c r="J115" s="13">
        <v>0</v>
      </c>
      <c r="K115" s="13">
        <v>0</v>
      </c>
      <c r="L115" s="82" t="s">
        <v>4</v>
      </c>
      <c r="M115" s="1"/>
    </row>
    <row r="116" spans="1:13" s="4" customFormat="1" ht="24" customHeight="1" x14ac:dyDescent="0.25">
      <c r="A116" s="17">
        <v>514</v>
      </c>
      <c r="B116" s="19">
        <v>5594</v>
      </c>
      <c r="C116" s="18" t="s">
        <v>9</v>
      </c>
      <c r="D116" s="78">
        <f>SUM(E116:K116)+46</f>
        <v>88896</v>
      </c>
      <c r="E116" s="66">
        <v>6350</v>
      </c>
      <c r="F116" s="66">
        <v>68000</v>
      </c>
      <c r="G116" s="14">
        <v>14500</v>
      </c>
      <c r="H116" s="13">
        <v>0</v>
      </c>
      <c r="I116" s="13">
        <v>0</v>
      </c>
      <c r="J116" s="13">
        <v>0</v>
      </c>
      <c r="K116" s="13">
        <v>0</v>
      </c>
      <c r="L116" s="68" t="s">
        <v>146</v>
      </c>
      <c r="M116" s="1"/>
    </row>
    <row r="117" spans="1:13" s="4" customFormat="1" ht="24" customHeight="1" x14ac:dyDescent="0.25">
      <c r="A117" s="17">
        <v>516</v>
      </c>
      <c r="B117" s="19">
        <v>5690</v>
      </c>
      <c r="C117" s="18" t="s">
        <v>8</v>
      </c>
      <c r="D117" s="78">
        <f>SUM(E117:K117)</f>
        <v>188400</v>
      </c>
      <c r="E117" s="66">
        <v>3787</v>
      </c>
      <c r="F117" s="66">
        <v>197</v>
      </c>
      <c r="G117" s="14">
        <v>115000</v>
      </c>
      <c r="H117" s="13">
        <v>69416</v>
      </c>
      <c r="I117" s="13">
        <v>0</v>
      </c>
      <c r="J117" s="13">
        <v>0</v>
      </c>
      <c r="K117" s="13">
        <v>0</v>
      </c>
      <c r="L117" s="68" t="s">
        <v>4</v>
      </c>
      <c r="M117" s="1"/>
    </row>
    <row r="118" spans="1:13" s="4" customFormat="1" ht="24" customHeight="1" x14ac:dyDescent="0.25">
      <c r="A118" s="20">
        <v>518</v>
      </c>
      <c r="B118" s="19">
        <v>5761</v>
      </c>
      <c r="C118" s="18" t="s">
        <v>7</v>
      </c>
      <c r="D118" s="78">
        <f>SUM(E118:K118)</f>
        <v>20152.400000000001</v>
      </c>
      <c r="E118" s="66">
        <v>130</v>
      </c>
      <c r="F118" s="66">
        <v>1022.4</v>
      </c>
      <c r="G118" s="14">
        <v>3500</v>
      </c>
      <c r="H118" s="13">
        <v>15500</v>
      </c>
      <c r="I118" s="13">
        <v>0</v>
      </c>
      <c r="J118" s="13">
        <v>0</v>
      </c>
      <c r="K118" s="13">
        <v>0</v>
      </c>
      <c r="L118" s="80" t="s">
        <v>4</v>
      </c>
      <c r="M118" s="1"/>
    </row>
    <row r="119" spans="1:13" s="4" customFormat="1" ht="24" customHeight="1" x14ac:dyDescent="0.25">
      <c r="A119" s="20">
        <v>520</v>
      </c>
      <c r="B119" s="19">
        <v>5689</v>
      </c>
      <c r="C119" s="18" t="s">
        <v>6</v>
      </c>
      <c r="D119" s="78">
        <f>SUM(E119:K119)</f>
        <v>33500</v>
      </c>
      <c r="E119" s="66">
        <v>0</v>
      </c>
      <c r="F119" s="66">
        <v>0</v>
      </c>
      <c r="G119" s="14">
        <v>3500</v>
      </c>
      <c r="H119" s="13">
        <v>30000</v>
      </c>
      <c r="I119" s="13">
        <v>0</v>
      </c>
      <c r="J119" s="13">
        <v>0</v>
      </c>
      <c r="K119" s="13">
        <v>0</v>
      </c>
      <c r="L119" s="68" t="s">
        <v>4</v>
      </c>
      <c r="M119" s="1"/>
    </row>
    <row r="120" spans="1:13" s="4" customFormat="1" ht="24" customHeight="1" x14ac:dyDescent="0.25">
      <c r="A120" s="17">
        <v>522</v>
      </c>
      <c r="B120" s="16">
        <v>5984</v>
      </c>
      <c r="C120" s="15" t="s">
        <v>5</v>
      </c>
      <c r="D120" s="81">
        <f>SUM(E120:K120)+1200</f>
        <v>36700</v>
      </c>
      <c r="E120" s="66">
        <v>0</v>
      </c>
      <c r="F120" s="66">
        <v>24500</v>
      </c>
      <c r="G120" s="14">
        <v>11000</v>
      </c>
      <c r="H120" s="13">
        <v>0</v>
      </c>
      <c r="I120" s="13">
        <v>0</v>
      </c>
      <c r="J120" s="13">
        <v>0</v>
      </c>
      <c r="K120" s="13">
        <v>0</v>
      </c>
      <c r="L120" s="68" t="s">
        <v>146</v>
      </c>
      <c r="M120" s="1"/>
    </row>
    <row r="121" spans="1:13" s="4" customFormat="1" ht="24" customHeight="1" x14ac:dyDescent="0.25">
      <c r="A121" s="17">
        <v>524</v>
      </c>
      <c r="B121" s="16">
        <v>5693</v>
      </c>
      <c r="C121" s="15" t="s">
        <v>3</v>
      </c>
      <c r="D121" s="81">
        <f>G121</f>
        <v>34000</v>
      </c>
      <c r="E121" s="66">
        <v>0</v>
      </c>
      <c r="F121" s="66">
        <v>54319.8</v>
      </c>
      <c r="G121" s="14">
        <v>34000</v>
      </c>
      <c r="H121" s="13">
        <v>0</v>
      </c>
      <c r="I121" s="13">
        <v>0</v>
      </c>
      <c r="J121" s="13">
        <v>0</v>
      </c>
      <c r="K121" s="13">
        <v>0</v>
      </c>
      <c r="L121" s="60" t="s">
        <v>78</v>
      </c>
      <c r="M121" s="1"/>
    </row>
    <row r="122" spans="1:13" s="4" customFormat="1" ht="24" customHeight="1" x14ac:dyDescent="0.25">
      <c r="A122" s="17">
        <v>525</v>
      </c>
      <c r="B122" s="16">
        <v>5912</v>
      </c>
      <c r="C122" s="15" t="s">
        <v>2</v>
      </c>
      <c r="D122" s="81">
        <f>G122</f>
        <v>25000</v>
      </c>
      <c r="E122" s="66">
        <v>0</v>
      </c>
      <c r="F122" s="66">
        <v>51873.54</v>
      </c>
      <c r="G122" s="14">
        <v>25000</v>
      </c>
      <c r="H122" s="13">
        <v>0</v>
      </c>
      <c r="I122" s="13">
        <v>0</v>
      </c>
      <c r="J122" s="13">
        <v>0</v>
      </c>
      <c r="K122" s="13">
        <v>0</v>
      </c>
      <c r="L122" s="60" t="s">
        <v>78</v>
      </c>
      <c r="M122" s="1"/>
    </row>
    <row r="123" spans="1:13" s="4" customFormat="1" ht="15.75" customHeight="1" x14ac:dyDescent="0.25">
      <c r="A123" s="178" t="s">
        <v>1</v>
      </c>
      <c r="B123" s="179"/>
      <c r="C123" s="180"/>
      <c r="D123" s="116">
        <f>SUM(D114:D122)</f>
        <v>817796.83</v>
      </c>
      <c r="E123" s="116">
        <f>SUM(E114:E122)</f>
        <v>84528</v>
      </c>
      <c r="F123" s="116">
        <f t="shared" ref="F123:K123" si="26">SUM(F114:F122)</f>
        <v>264598.17</v>
      </c>
      <c r="G123" s="116">
        <f t="shared" si="26"/>
        <v>264482</v>
      </c>
      <c r="H123" s="116">
        <f t="shared" si="26"/>
        <v>132115</v>
      </c>
      <c r="I123" s="116">
        <f t="shared" si="26"/>
        <v>17330</v>
      </c>
      <c r="J123" s="116">
        <f t="shared" si="26"/>
        <v>17462</v>
      </c>
      <c r="K123" s="116">
        <f t="shared" si="26"/>
        <v>142229</v>
      </c>
      <c r="L123" s="121"/>
    </row>
    <row r="124" spans="1:13" s="4" customFormat="1" ht="18" customHeight="1" x14ac:dyDescent="0.25">
      <c r="A124" s="153" t="s">
        <v>72</v>
      </c>
      <c r="B124" s="154"/>
      <c r="C124" s="154"/>
      <c r="D124" s="154"/>
      <c r="E124" s="154"/>
      <c r="F124" s="154"/>
      <c r="G124" s="154"/>
      <c r="H124" s="154"/>
      <c r="I124" s="154"/>
      <c r="J124" s="154"/>
      <c r="K124" s="154"/>
      <c r="L124" s="155"/>
    </row>
    <row r="125" spans="1:13" s="4" customFormat="1" ht="15.75" customHeight="1" x14ac:dyDescent="0.25">
      <c r="A125" s="20">
        <v>557</v>
      </c>
      <c r="B125" s="46">
        <v>5349</v>
      </c>
      <c r="C125" s="45" t="s">
        <v>87</v>
      </c>
      <c r="D125" s="67">
        <f>SUM(E125:K125)</f>
        <v>4694</v>
      </c>
      <c r="E125" s="64">
        <v>0</v>
      </c>
      <c r="F125" s="64">
        <v>2694</v>
      </c>
      <c r="G125" s="44">
        <v>2000</v>
      </c>
      <c r="H125" s="64">
        <v>0</v>
      </c>
      <c r="I125" s="64">
        <v>0</v>
      </c>
      <c r="J125" s="64">
        <v>0</v>
      </c>
      <c r="K125" s="65">
        <v>0</v>
      </c>
      <c r="L125" s="68" t="s">
        <v>4</v>
      </c>
    </row>
    <row r="126" spans="1:13" s="4" customFormat="1" ht="15.75" customHeight="1" thickBot="1" x14ac:dyDescent="0.3">
      <c r="A126" s="187" t="s">
        <v>73</v>
      </c>
      <c r="B126" s="188"/>
      <c r="C126" s="189"/>
      <c r="D126" s="34">
        <f t="shared" ref="D126" si="27">SUM(D125:D125)</f>
        <v>4694</v>
      </c>
      <c r="E126" s="34">
        <f t="shared" ref="E126" si="28">SUM(E125:E125)</f>
        <v>0</v>
      </c>
      <c r="F126" s="34">
        <f t="shared" ref="F126" si="29">SUM(F125:F125)</f>
        <v>2694</v>
      </c>
      <c r="G126" s="34">
        <f t="shared" ref="G126" si="30">SUM(G125:G125)</f>
        <v>2000</v>
      </c>
      <c r="H126" s="34">
        <f t="shared" ref="H126" si="31">SUM(H125:H125)</f>
        <v>0</v>
      </c>
      <c r="I126" s="34">
        <f t="shared" ref="I126" si="32">SUM(I125:I125)</f>
        <v>0</v>
      </c>
      <c r="J126" s="34">
        <f t="shared" ref="J126" si="33">SUM(J125:J125)</f>
        <v>0</v>
      </c>
      <c r="K126" s="34">
        <f t="shared" ref="K126" si="34">SUM(K125:K125)</f>
        <v>0</v>
      </c>
      <c r="L126" s="108"/>
    </row>
    <row r="127" spans="1:13" s="4" customFormat="1" ht="9" customHeight="1" thickBot="1" x14ac:dyDescent="0.3">
      <c r="A127" s="12"/>
      <c r="B127" s="11"/>
      <c r="C127" s="10"/>
      <c r="D127" s="10"/>
      <c r="E127" s="10"/>
      <c r="F127" s="10"/>
      <c r="G127" s="10"/>
      <c r="H127" s="10"/>
      <c r="I127" s="10"/>
      <c r="J127" s="10"/>
      <c r="K127" s="10"/>
      <c r="L127" s="109"/>
    </row>
    <row r="128" spans="1:13" s="4" customFormat="1" ht="18" customHeight="1" thickBot="1" x14ac:dyDescent="0.3">
      <c r="A128" s="184" t="s">
        <v>0</v>
      </c>
      <c r="B128" s="185"/>
      <c r="C128" s="186"/>
      <c r="D128" s="9">
        <f>SUM(D22,D36,D42,D112,D12,D123,D9,D126,D25)</f>
        <v>4658345.79</v>
      </c>
      <c r="E128" s="9">
        <f t="shared" ref="E128:K128" si="35">SUM(E22,E36,E42,E112,E12,E123,E9,E126,E25)</f>
        <v>1947417.5199999998</v>
      </c>
      <c r="F128" s="9">
        <f t="shared" si="35"/>
        <v>1000240.823</v>
      </c>
      <c r="G128" s="9">
        <f t="shared" si="35"/>
        <v>1501472</v>
      </c>
      <c r="H128" s="9">
        <f t="shared" si="35"/>
        <v>1062245</v>
      </c>
      <c r="I128" s="9">
        <f t="shared" si="35"/>
        <v>282433</v>
      </c>
      <c r="J128" s="9">
        <f t="shared" si="35"/>
        <v>769392</v>
      </c>
      <c r="K128" s="9">
        <f t="shared" si="35"/>
        <v>244462</v>
      </c>
      <c r="L128" s="110"/>
    </row>
    <row r="129" spans="1:13" s="4" customFormat="1" ht="18" customHeight="1" x14ac:dyDescent="0.25">
      <c r="A129" s="8"/>
      <c r="B129" s="7"/>
      <c r="C129" s="7"/>
      <c r="D129" s="6"/>
      <c r="E129" s="6"/>
      <c r="F129" s="6"/>
      <c r="G129" s="6"/>
      <c r="H129" s="6"/>
      <c r="I129" s="6"/>
      <c r="J129" s="6"/>
      <c r="K129" s="6"/>
      <c r="L129" s="5"/>
    </row>
    <row r="131" spans="1:13" ht="36" customHeight="1" x14ac:dyDescent="0.25">
      <c r="A131" s="137" t="s">
        <v>165</v>
      </c>
      <c r="B131" s="137"/>
      <c r="C131" s="137"/>
      <c r="D131" s="137"/>
      <c r="E131" s="137"/>
      <c r="F131" s="137"/>
      <c r="G131" s="137"/>
      <c r="H131" s="137"/>
      <c r="I131" s="137"/>
      <c r="J131" s="137"/>
      <c r="K131" s="137"/>
      <c r="L131" s="137"/>
    </row>
    <row r="132" spans="1:13" ht="12" thickBot="1" x14ac:dyDescent="0.3">
      <c r="B132" s="107"/>
      <c r="C132" s="105"/>
    </row>
    <row r="133" spans="1:13" ht="24" customHeight="1" x14ac:dyDescent="0.25">
      <c r="A133" s="205" t="s">
        <v>67</v>
      </c>
      <c r="B133" s="207" t="s">
        <v>66</v>
      </c>
      <c r="C133" s="209" t="s">
        <v>65</v>
      </c>
      <c r="D133" s="211" t="s">
        <v>64</v>
      </c>
      <c r="E133" s="213" t="s">
        <v>149</v>
      </c>
      <c r="F133" s="196" t="s">
        <v>75</v>
      </c>
      <c r="G133" s="198" t="s">
        <v>63</v>
      </c>
      <c r="H133" s="199"/>
      <c r="I133" s="199"/>
      <c r="J133" s="199"/>
      <c r="K133" s="200"/>
      <c r="L133" s="201" t="s">
        <v>62</v>
      </c>
    </row>
    <row r="134" spans="1:13" ht="24" customHeight="1" thickBot="1" x14ac:dyDescent="0.3">
      <c r="A134" s="206"/>
      <c r="B134" s="208"/>
      <c r="C134" s="210"/>
      <c r="D134" s="212"/>
      <c r="E134" s="214"/>
      <c r="F134" s="197"/>
      <c r="G134" s="54" t="s">
        <v>61</v>
      </c>
      <c r="H134" s="54" t="s">
        <v>60</v>
      </c>
      <c r="I134" s="54" t="s">
        <v>59</v>
      </c>
      <c r="J134" s="54" t="s">
        <v>76</v>
      </c>
      <c r="K134" s="55" t="s">
        <v>77</v>
      </c>
      <c r="L134" s="202"/>
    </row>
    <row r="135" spans="1:13" ht="18" customHeight="1" x14ac:dyDescent="0.25">
      <c r="A135" s="138" t="s">
        <v>58</v>
      </c>
      <c r="B135" s="139"/>
      <c r="C135" s="139"/>
      <c r="D135" s="139"/>
      <c r="E135" s="139"/>
      <c r="F135" s="139"/>
      <c r="G135" s="139"/>
      <c r="H135" s="139"/>
      <c r="I135" s="139"/>
      <c r="J135" s="139"/>
      <c r="K135" s="139"/>
      <c r="L135" s="140"/>
    </row>
    <row r="136" spans="1:13" ht="45" customHeight="1" x14ac:dyDescent="0.25">
      <c r="A136" s="93">
        <v>6</v>
      </c>
      <c r="B136" s="113">
        <v>4</v>
      </c>
      <c r="C136" s="114" t="s">
        <v>150</v>
      </c>
      <c r="D136" s="86">
        <f>SUM(E136:K136)</f>
        <v>235</v>
      </c>
      <c r="E136" s="87">
        <v>0</v>
      </c>
      <c r="F136" s="87">
        <v>47</v>
      </c>
      <c r="G136" s="44">
        <v>47</v>
      </c>
      <c r="H136" s="87">
        <v>47</v>
      </c>
      <c r="I136" s="87">
        <v>47</v>
      </c>
      <c r="J136" s="88">
        <v>47</v>
      </c>
      <c r="K136" s="89">
        <v>0</v>
      </c>
      <c r="L136" s="90" t="s">
        <v>151</v>
      </c>
    </row>
    <row r="137" spans="1:13" ht="27.75" customHeight="1" x14ac:dyDescent="0.25">
      <c r="A137" s="141" t="s">
        <v>54</v>
      </c>
      <c r="B137" s="142"/>
      <c r="C137" s="143"/>
      <c r="D137" s="122">
        <f>SUM(D136)</f>
        <v>235</v>
      </c>
      <c r="E137" s="122">
        <f t="shared" ref="E137:K137" si="36">SUM(E136)</f>
        <v>0</v>
      </c>
      <c r="F137" s="122">
        <f t="shared" si="36"/>
        <v>47</v>
      </c>
      <c r="G137" s="122">
        <f t="shared" si="36"/>
        <v>47</v>
      </c>
      <c r="H137" s="122">
        <f t="shared" si="36"/>
        <v>47</v>
      </c>
      <c r="I137" s="122">
        <f t="shared" si="36"/>
        <v>47</v>
      </c>
      <c r="J137" s="122">
        <f t="shared" si="36"/>
        <v>47</v>
      </c>
      <c r="K137" s="122">
        <f t="shared" si="36"/>
        <v>0</v>
      </c>
      <c r="L137" s="123"/>
    </row>
    <row r="138" spans="1:13" s="37" customFormat="1" ht="18" customHeight="1" x14ac:dyDescent="0.25">
      <c r="A138" s="153" t="s">
        <v>53</v>
      </c>
      <c r="B138" s="154"/>
      <c r="C138" s="154"/>
      <c r="D138" s="154"/>
      <c r="E138" s="154"/>
      <c r="F138" s="154"/>
      <c r="G138" s="154"/>
      <c r="H138" s="154"/>
      <c r="I138" s="154"/>
      <c r="J138" s="154"/>
      <c r="K138" s="154"/>
      <c r="L138" s="155"/>
      <c r="M138" s="38"/>
    </row>
    <row r="139" spans="1:13" ht="34.5" customHeight="1" x14ac:dyDescent="0.25">
      <c r="A139" s="93">
        <v>31</v>
      </c>
      <c r="B139" s="113">
        <v>704</v>
      </c>
      <c r="C139" s="114" t="s">
        <v>152</v>
      </c>
      <c r="D139" s="86">
        <f>SUM(E139:K139)</f>
        <v>7444</v>
      </c>
      <c r="E139" s="87">
        <v>0</v>
      </c>
      <c r="F139" s="87">
        <v>0</v>
      </c>
      <c r="G139" s="44">
        <v>1861</v>
      </c>
      <c r="H139" s="91">
        <v>1861</v>
      </c>
      <c r="I139" s="91">
        <v>1861</v>
      </c>
      <c r="J139" s="91">
        <v>1861</v>
      </c>
      <c r="K139" s="92">
        <v>0</v>
      </c>
      <c r="L139" s="203" t="s">
        <v>153</v>
      </c>
    </row>
    <row r="140" spans="1:13" ht="33.75" customHeight="1" x14ac:dyDescent="0.25">
      <c r="A140" s="136">
        <v>34</v>
      </c>
      <c r="B140" s="113">
        <v>703</v>
      </c>
      <c r="C140" s="114" t="s">
        <v>154</v>
      </c>
      <c r="D140" s="100">
        <f>SUM(E140:K140)</f>
        <v>2940</v>
      </c>
      <c r="E140" s="87">
        <v>0</v>
      </c>
      <c r="F140" s="87">
        <v>0</v>
      </c>
      <c r="G140" s="44">
        <v>735</v>
      </c>
      <c r="H140" s="92">
        <v>735</v>
      </c>
      <c r="I140" s="92">
        <v>735</v>
      </c>
      <c r="J140" s="92">
        <v>735</v>
      </c>
      <c r="K140" s="92">
        <v>0</v>
      </c>
      <c r="L140" s="204"/>
    </row>
    <row r="141" spans="1:13" s="37" customFormat="1" ht="15.75" customHeight="1" x14ac:dyDescent="0.25">
      <c r="A141" s="156" t="s">
        <v>50</v>
      </c>
      <c r="B141" s="157"/>
      <c r="C141" s="158"/>
      <c r="D141" s="118">
        <f t="shared" ref="D141:K141" si="37">SUM(D139:D140)</f>
        <v>10384</v>
      </c>
      <c r="E141" s="118">
        <f t="shared" si="37"/>
        <v>0</v>
      </c>
      <c r="F141" s="118">
        <f t="shared" si="37"/>
        <v>0</v>
      </c>
      <c r="G141" s="118">
        <f t="shared" si="37"/>
        <v>2596</v>
      </c>
      <c r="H141" s="118">
        <f t="shared" si="37"/>
        <v>2596</v>
      </c>
      <c r="I141" s="118">
        <f t="shared" si="37"/>
        <v>2596</v>
      </c>
      <c r="J141" s="118">
        <f t="shared" si="37"/>
        <v>2596</v>
      </c>
      <c r="K141" s="118">
        <f t="shared" si="37"/>
        <v>0</v>
      </c>
      <c r="L141" s="119"/>
      <c r="M141" s="38"/>
    </row>
    <row r="142" spans="1:13" ht="18" customHeight="1" x14ac:dyDescent="0.25">
      <c r="A142" s="150" t="s">
        <v>155</v>
      </c>
      <c r="B142" s="151"/>
      <c r="C142" s="151"/>
      <c r="D142" s="151"/>
      <c r="E142" s="151"/>
      <c r="F142" s="151"/>
      <c r="G142" s="151"/>
      <c r="H142" s="151"/>
      <c r="I142" s="151"/>
      <c r="J142" s="151"/>
      <c r="K142" s="151"/>
      <c r="L142" s="152"/>
    </row>
    <row r="143" spans="1:13" ht="73.5" x14ac:dyDescent="0.25">
      <c r="A143" s="93">
        <v>181</v>
      </c>
      <c r="B143" s="94">
        <v>102</v>
      </c>
      <c r="C143" s="95" t="s">
        <v>156</v>
      </c>
      <c r="D143" s="86">
        <f>SUM(E143:K143)</f>
        <v>1337</v>
      </c>
      <c r="E143" s="87">
        <v>0</v>
      </c>
      <c r="F143" s="87">
        <v>0</v>
      </c>
      <c r="G143" s="44">
        <v>446</v>
      </c>
      <c r="H143" s="96">
        <v>187</v>
      </c>
      <c r="I143" s="96">
        <v>187</v>
      </c>
      <c r="J143" s="96">
        <v>187</v>
      </c>
      <c r="K143" s="96">
        <v>330</v>
      </c>
      <c r="L143" s="90" t="s">
        <v>157</v>
      </c>
    </row>
    <row r="144" spans="1:13" ht="15.75" customHeight="1" x14ac:dyDescent="0.25">
      <c r="A144" s="144" t="s">
        <v>158</v>
      </c>
      <c r="B144" s="145"/>
      <c r="C144" s="146"/>
      <c r="D144" s="122">
        <f t="shared" ref="D144:K144" si="38">SUM(D143:D143)</f>
        <v>1337</v>
      </c>
      <c r="E144" s="122">
        <f t="shared" si="38"/>
        <v>0</v>
      </c>
      <c r="F144" s="122">
        <f t="shared" si="38"/>
        <v>0</v>
      </c>
      <c r="G144" s="122">
        <f t="shared" si="38"/>
        <v>446</v>
      </c>
      <c r="H144" s="122">
        <f t="shared" si="38"/>
        <v>187</v>
      </c>
      <c r="I144" s="122">
        <f t="shared" si="38"/>
        <v>187</v>
      </c>
      <c r="J144" s="122">
        <f t="shared" si="38"/>
        <v>187</v>
      </c>
      <c r="K144" s="122">
        <f t="shared" si="38"/>
        <v>330</v>
      </c>
      <c r="L144" s="123"/>
    </row>
    <row r="145" spans="1:12" ht="18" customHeight="1" x14ac:dyDescent="0.25">
      <c r="A145" s="150" t="s">
        <v>70</v>
      </c>
      <c r="B145" s="151"/>
      <c r="C145" s="151"/>
      <c r="D145" s="151"/>
      <c r="E145" s="151"/>
      <c r="F145" s="151"/>
      <c r="G145" s="151"/>
      <c r="H145" s="151"/>
      <c r="I145" s="151"/>
      <c r="J145" s="151"/>
      <c r="K145" s="151"/>
      <c r="L145" s="152"/>
    </row>
    <row r="146" spans="1:12" ht="78" customHeight="1" x14ac:dyDescent="0.25">
      <c r="A146" s="93">
        <v>204</v>
      </c>
      <c r="B146" s="97"/>
      <c r="C146" s="130" t="s">
        <v>172</v>
      </c>
      <c r="D146" s="86">
        <f>SUM(E146:K146)</f>
        <v>5500</v>
      </c>
      <c r="E146" s="87">
        <v>0</v>
      </c>
      <c r="F146" s="87">
        <v>0</v>
      </c>
      <c r="G146" s="44">
        <v>0</v>
      </c>
      <c r="H146" s="87">
        <v>5500</v>
      </c>
      <c r="I146" s="87">
        <v>0</v>
      </c>
      <c r="J146" s="88">
        <v>0</v>
      </c>
      <c r="K146" s="89">
        <v>0</v>
      </c>
      <c r="L146" s="90" t="s">
        <v>159</v>
      </c>
    </row>
    <row r="147" spans="1:12" ht="15.75" customHeight="1" x14ac:dyDescent="0.25">
      <c r="A147" s="144" t="s">
        <v>71</v>
      </c>
      <c r="B147" s="145"/>
      <c r="C147" s="146"/>
      <c r="D147" s="122">
        <f t="shared" ref="D147:K147" si="39">SUM(D146:D146)</f>
        <v>5500</v>
      </c>
      <c r="E147" s="122">
        <f t="shared" si="39"/>
        <v>0</v>
      </c>
      <c r="F147" s="122">
        <f t="shared" si="39"/>
        <v>0</v>
      </c>
      <c r="G147" s="122">
        <f t="shared" si="39"/>
        <v>0</v>
      </c>
      <c r="H147" s="122">
        <f t="shared" si="39"/>
        <v>5500</v>
      </c>
      <c r="I147" s="122">
        <f t="shared" si="39"/>
        <v>0</v>
      </c>
      <c r="J147" s="122">
        <f t="shared" si="39"/>
        <v>0</v>
      </c>
      <c r="K147" s="122">
        <f t="shared" si="39"/>
        <v>0</v>
      </c>
      <c r="L147" s="123"/>
    </row>
    <row r="148" spans="1:12" ht="18" customHeight="1" x14ac:dyDescent="0.25">
      <c r="A148" s="150" t="s">
        <v>28</v>
      </c>
      <c r="B148" s="151"/>
      <c r="C148" s="151"/>
      <c r="D148" s="151"/>
      <c r="E148" s="151"/>
      <c r="F148" s="151"/>
      <c r="G148" s="151"/>
      <c r="H148" s="151"/>
      <c r="I148" s="151"/>
      <c r="J148" s="151"/>
      <c r="K148" s="151"/>
      <c r="L148" s="152"/>
    </row>
    <row r="149" spans="1:12" ht="99.75" customHeight="1" x14ac:dyDescent="0.25">
      <c r="A149" s="98">
        <v>336</v>
      </c>
      <c r="B149" s="99" t="s">
        <v>160</v>
      </c>
      <c r="C149" s="95" t="s">
        <v>161</v>
      </c>
      <c r="D149" s="100">
        <f>E149+F149+G149+H149+I149+J149+K149</f>
        <v>9000</v>
      </c>
      <c r="E149" s="101">
        <v>0</v>
      </c>
      <c r="F149" s="101">
        <v>0</v>
      </c>
      <c r="G149" s="44">
        <v>1500</v>
      </c>
      <c r="H149" s="102">
        <v>1500</v>
      </c>
      <c r="I149" s="102">
        <v>1500</v>
      </c>
      <c r="J149" s="102">
        <v>1500</v>
      </c>
      <c r="K149" s="92">
        <f>1500+1500</f>
        <v>3000</v>
      </c>
      <c r="L149" s="103" t="s">
        <v>162</v>
      </c>
    </row>
    <row r="150" spans="1:12" ht="15.75" customHeight="1" x14ac:dyDescent="0.25">
      <c r="A150" s="144" t="s">
        <v>14</v>
      </c>
      <c r="B150" s="145"/>
      <c r="C150" s="146"/>
      <c r="D150" s="124">
        <f t="shared" ref="D150:K150" si="40">SUM(D149:D149)</f>
        <v>9000</v>
      </c>
      <c r="E150" s="124">
        <f t="shared" si="40"/>
        <v>0</v>
      </c>
      <c r="F150" s="124">
        <f t="shared" si="40"/>
        <v>0</v>
      </c>
      <c r="G150" s="124">
        <f t="shared" si="40"/>
        <v>1500</v>
      </c>
      <c r="H150" s="124">
        <f t="shared" si="40"/>
        <v>1500</v>
      </c>
      <c r="I150" s="124">
        <f t="shared" si="40"/>
        <v>1500</v>
      </c>
      <c r="J150" s="124">
        <f t="shared" si="40"/>
        <v>1500</v>
      </c>
      <c r="K150" s="124">
        <f t="shared" si="40"/>
        <v>3000</v>
      </c>
      <c r="L150" s="123"/>
    </row>
    <row r="151" spans="1:12" ht="18" customHeight="1" x14ac:dyDescent="0.25">
      <c r="A151" s="147" t="s">
        <v>13</v>
      </c>
      <c r="B151" s="148"/>
      <c r="C151" s="148"/>
      <c r="D151" s="148"/>
      <c r="E151" s="148"/>
      <c r="F151" s="148"/>
      <c r="G151" s="148"/>
      <c r="H151" s="148"/>
      <c r="I151" s="148"/>
      <c r="J151" s="148"/>
      <c r="K151" s="148"/>
      <c r="L151" s="149"/>
    </row>
    <row r="152" spans="1:12" ht="67.5" customHeight="1" x14ac:dyDescent="0.25">
      <c r="A152" s="93">
        <v>485</v>
      </c>
      <c r="B152" s="94"/>
      <c r="C152" s="130" t="s">
        <v>171</v>
      </c>
      <c r="D152" s="100">
        <f>SUM(E152:K152)</f>
        <v>2100</v>
      </c>
      <c r="E152" s="100">
        <v>700</v>
      </c>
      <c r="F152" s="100">
        <v>350</v>
      </c>
      <c r="G152" s="44">
        <v>350</v>
      </c>
      <c r="H152" s="104">
        <v>350</v>
      </c>
      <c r="I152" s="104">
        <v>350</v>
      </c>
      <c r="J152" s="104">
        <v>0</v>
      </c>
      <c r="K152" s="104">
        <v>0</v>
      </c>
      <c r="L152" s="125" t="s">
        <v>163</v>
      </c>
    </row>
    <row r="153" spans="1:12" ht="15.75" customHeight="1" thickBot="1" x14ac:dyDescent="0.3">
      <c r="A153" s="190" t="s">
        <v>1</v>
      </c>
      <c r="B153" s="191"/>
      <c r="C153" s="192"/>
      <c r="D153" s="56">
        <f>D152</f>
        <v>2100</v>
      </c>
      <c r="E153" s="56">
        <f t="shared" ref="E153:K153" si="41">E152</f>
        <v>700</v>
      </c>
      <c r="F153" s="56">
        <f t="shared" si="41"/>
        <v>350</v>
      </c>
      <c r="G153" s="56">
        <f t="shared" si="41"/>
        <v>350</v>
      </c>
      <c r="H153" s="56">
        <f t="shared" si="41"/>
        <v>350</v>
      </c>
      <c r="I153" s="56">
        <f t="shared" si="41"/>
        <v>350</v>
      </c>
      <c r="J153" s="56">
        <f t="shared" si="41"/>
        <v>0</v>
      </c>
      <c r="K153" s="56">
        <f t="shared" si="41"/>
        <v>0</v>
      </c>
      <c r="L153" s="111"/>
    </row>
    <row r="154" spans="1:12" ht="12" thickBot="1" x14ac:dyDescent="0.3">
      <c r="A154" s="126"/>
      <c r="B154" s="127"/>
      <c r="C154" s="128"/>
      <c r="D154" s="128"/>
      <c r="E154" s="128"/>
      <c r="F154" s="128"/>
      <c r="G154" s="128"/>
      <c r="H154" s="128"/>
      <c r="I154" s="128"/>
      <c r="J154" s="128"/>
      <c r="K154" s="128"/>
      <c r="L154" s="129"/>
    </row>
    <row r="155" spans="1:12" ht="18" customHeight="1" thickBot="1" x14ac:dyDescent="0.3">
      <c r="A155" s="193" t="s">
        <v>0</v>
      </c>
      <c r="B155" s="194"/>
      <c r="C155" s="195"/>
      <c r="D155" s="57">
        <f t="shared" ref="D155:K155" si="42">D137+D141+D144+D147+D150+D153</f>
        <v>28556</v>
      </c>
      <c r="E155" s="57">
        <f t="shared" si="42"/>
        <v>700</v>
      </c>
      <c r="F155" s="57">
        <f t="shared" si="42"/>
        <v>397</v>
      </c>
      <c r="G155" s="57">
        <f t="shared" si="42"/>
        <v>4939</v>
      </c>
      <c r="H155" s="57">
        <f t="shared" si="42"/>
        <v>10180</v>
      </c>
      <c r="I155" s="57">
        <f t="shared" si="42"/>
        <v>4680</v>
      </c>
      <c r="J155" s="57">
        <f t="shared" si="42"/>
        <v>4330</v>
      </c>
      <c r="K155" s="57">
        <f t="shared" si="42"/>
        <v>3330</v>
      </c>
      <c r="L155" s="112"/>
    </row>
  </sheetData>
  <mergeCells count="51">
    <mergeCell ref="A153:C153"/>
    <mergeCell ref="A155:C155"/>
    <mergeCell ref="F133:F134"/>
    <mergeCell ref="G133:K133"/>
    <mergeCell ref="L133:L134"/>
    <mergeCell ref="L139:L140"/>
    <mergeCell ref="A144:C144"/>
    <mergeCell ref="A133:A134"/>
    <mergeCell ref="B133:B134"/>
    <mergeCell ref="C133:C134"/>
    <mergeCell ref="D133:D134"/>
    <mergeCell ref="E133:E134"/>
    <mergeCell ref="A23:L23"/>
    <mergeCell ref="A25:C25"/>
    <mergeCell ref="A113:L113"/>
    <mergeCell ref="A123:C123"/>
    <mergeCell ref="A128:C128"/>
    <mergeCell ref="A26:L26"/>
    <mergeCell ref="A36:C36"/>
    <mergeCell ref="A37:L37"/>
    <mergeCell ref="A42:C42"/>
    <mergeCell ref="A43:L43"/>
    <mergeCell ref="A112:C112"/>
    <mergeCell ref="A124:L124"/>
    <mergeCell ref="A126:C126"/>
    <mergeCell ref="A22:C22"/>
    <mergeCell ref="A1:L1"/>
    <mergeCell ref="A3:A4"/>
    <mergeCell ref="B3:B4"/>
    <mergeCell ref="C3:C4"/>
    <mergeCell ref="D3:D4"/>
    <mergeCell ref="E3:E4"/>
    <mergeCell ref="F3:F4"/>
    <mergeCell ref="G3:K3"/>
    <mergeCell ref="L3:L4"/>
    <mergeCell ref="A5:L5"/>
    <mergeCell ref="A9:C9"/>
    <mergeCell ref="A10:L10"/>
    <mergeCell ref="A12:C12"/>
    <mergeCell ref="A13:L13"/>
    <mergeCell ref="A131:L131"/>
    <mergeCell ref="A135:L135"/>
    <mergeCell ref="A137:C137"/>
    <mergeCell ref="A150:C150"/>
    <mergeCell ref="A151:L151"/>
    <mergeCell ref="A142:L142"/>
    <mergeCell ref="A145:L145"/>
    <mergeCell ref="A147:C147"/>
    <mergeCell ref="A148:L148"/>
    <mergeCell ref="A138:L138"/>
    <mergeCell ref="A141:C141"/>
  </mergeCells>
  <printOptions horizontalCentered="1"/>
  <pageMargins left="0.39370078740157483" right="0.39370078740157483" top="0.78740157480314965" bottom="0.39370078740157483" header="0.31496062992125984" footer="0.11811023622047245"/>
  <pageSetup paperSize="9" scale="83" firstPageNumber="8" fitToHeight="0" orientation="landscape" r:id="rId1"/>
  <headerFooter>
    <oddHeader>&amp;L&amp;"Tahoma,Kurzíva"&amp;10Návrh rozpočtu na rok 2021
Příloha č. 9&amp;R&amp;"Tahoma,Kurzíva"&amp;10Přehled akcí reprodukce majetku kraje včetně závazků vyvolaných pro rok 2022 a další léta
a ostatních akcí vyvolávajících nové a upravené závazky pro rok 2022 a další léta</oddHeader>
    <oddFooter>&amp;C&amp;"Tahoma,Obyčejné"&amp;10&amp;P</oddFooter>
  </headerFooter>
  <rowBreaks count="2" manualBreakCount="2">
    <brk id="123" max="16383" man="1"/>
    <brk id="1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F6BC78F4AE8B46B4F954BA16CAE0E8" ma:contentTypeVersion="10" ma:contentTypeDescription="Create a new document." ma:contentTypeScope="" ma:versionID="4c9fdec8a68510496545b3a9f01e2f4c">
  <xsd:schema xmlns:xsd="http://www.w3.org/2001/XMLSchema" xmlns:xs="http://www.w3.org/2001/XMLSchema" xmlns:p="http://schemas.microsoft.com/office/2006/metadata/properties" xmlns:ns3="41d627bf-a106-4fea-95e5-243811067a0a" xmlns:ns4="332bf68d-6f68-4e32-bbd9-660cee6f1f29" targetNamespace="http://schemas.microsoft.com/office/2006/metadata/properties" ma:root="true" ma:fieldsID="a15d57956fa2ae549c77fc8eb986c935" ns3:_="" ns4:_="">
    <xsd:import namespace="41d627bf-a106-4fea-95e5-243811067a0a"/>
    <xsd:import namespace="332bf68d-6f68-4e32-bbd9-660cee6f1f2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d627bf-a106-4fea-95e5-243811067a0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2bf68d-6f68-4e32-bbd9-660cee6f1f2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E07F31-5D78-458C-9694-678EB0070A8C}">
  <ds:schemaRefs>
    <ds:schemaRef ds:uri="http://purl.org/dc/elements/1.1/"/>
    <ds:schemaRef ds:uri="http://schemas.microsoft.com/office/2006/documentManagement/types"/>
    <ds:schemaRef ds:uri="http://schemas.microsoft.com/office/2006/metadata/properties"/>
    <ds:schemaRef ds:uri="http://purl.org/dc/terms/"/>
    <ds:schemaRef ds:uri="41d627bf-a106-4fea-95e5-243811067a0a"/>
    <ds:schemaRef ds:uri="http://schemas.microsoft.com/office/infopath/2007/PartnerControls"/>
    <ds:schemaRef ds:uri="http://www.w3.org/XML/1998/namespace"/>
    <ds:schemaRef ds:uri="http://schemas.openxmlformats.org/package/2006/metadata/core-properties"/>
    <ds:schemaRef ds:uri="332bf68d-6f68-4e32-bbd9-660cee6f1f29"/>
    <ds:schemaRef ds:uri="http://purl.org/dc/dcmitype/"/>
  </ds:schemaRefs>
</ds:datastoreItem>
</file>

<file path=customXml/itemProps2.xml><?xml version="1.0" encoding="utf-8"?>
<ds:datastoreItem xmlns:ds="http://schemas.openxmlformats.org/officeDocument/2006/customXml" ds:itemID="{A025577E-D19F-4298-B586-B9E1220DF1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d627bf-a106-4fea-95e5-243811067a0a"/>
    <ds:schemaRef ds:uri="332bf68d-6f68-4e32-bbd9-660cee6f1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DA3F50-D48A-44AE-B017-1B179D9784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RMK a závazky</vt:lpstr>
      <vt:lpstr>'RMK a závazky'!Názvy_tisku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Metelka Tomáš</dc:creator>
  <cp:lastModifiedBy>Metelka Tomáš</cp:lastModifiedBy>
  <cp:lastPrinted>2020-11-23T07:34:47Z</cp:lastPrinted>
  <dcterms:created xsi:type="dcterms:W3CDTF">2019-11-01T11:52:46Z</dcterms:created>
  <dcterms:modified xsi:type="dcterms:W3CDTF">2020-12-02T07:00:01Z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0x01010098F6BC78F4AE8B46B4F954BA16CAE0E8</vt:lpwstr>
  </property>
</Properties>
</file>