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Rada\Documents\HRAD SOVINEC\Hrad Sovinec výměna střešní krytiny nad konírnami\Rozpočet\"/>
    </mc:Choice>
  </mc:AlternateContent>
  <xr:revisionPtr revIDLastSave="0" documentId="8_{4FAC8376-7399-461D-B303-F0C3060318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Výměna střešní kryti..." sheetId="2" r:id="rId2"/>
    <sheet name="02 - VRN" sheetId="3" r:id="rId3"/>
    <sheet name="Seznam figur" sheetId="4" r:id="rId4"/>
    <sheet name="Pokyny pro vyplnění" sheetId="5" r:id="rId5"/>
  </sheets>
  <definedNames>
    <definedName name="_xlnm._FilterDatabase" localSheetId="1" hidden="1">'01 - Výměna střešní kryti...'!$C$89:$K$626</definedName>
    <definedName name="_xlnm._FilterDatabase" localSheetId="2" hidden="1">'02 - VRN'!$C$83:$K$124</definedName>
    <definedName name="_xlnm.Print_Titles" localSheetId="1">'01 - Výměna střešní kryti...'!$89:$89</definedName>
    <definedName name="_xlnm.Print_Titles" localSheetId="2">'02 - VRN'!$83:$83</definedName>
    <definedName name="_xlnm.Print_Titles" localSheetId="0">'Rekapitulace stavby'!$52:$52</definedName>
    <definedName name="_xlnm.Print_Titles" localSheetId="3">'Seznam figur'!$9:$9</definedName>
    <definedName name="_xlnm.Print_Area" localSheetId="1">'01 - Výměna střešní kryti...'!$C$4:$J$39,'01 - Výměna střešní kryti...'!$C$45:$J$71,'01 - Výměna střešní kryti...'!$C$77:$K$626</definedName>
    <definedName name="_xlnm.Print_Area" localSheetId="2">'02 - VRN'!$C$4:$J$39,'02 - VRN'!$C$45:$J$65,'02 - VRN'!$C$71:$K$124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3">'Seznam figur'!$C$4:$G$130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J37" i="3"/>
  <c r="J36" i="3"/>
  <c r="AY56" i="1"/>
  <c r="J35" i="3"/>
  <c r="AX56" i="1" s="1"/>
  <c r="BI121" i="3"/>
  <c r="BH121" i="3"/>
  <c r="BG121" i="3"/>
  <c r="BF121" i="3"/>
  <c r="T121" i="3"/>
  <c r="T120" i="3"/>
  <c r="R121" i="3"/>
  <c r="R120" i="3"/>
  <c r="P121" i="3"/>
  <c r="P120" i="3"/>
  <c r="BI115" i="3"/>
  <c r="BH115" i="3"/>
  <c r="BG115" i="3"/>
  <c r="BF115" i="3"/>
  <c r="T115" i="3"/>
  <c r="T114" i="3"/>
  <c r="R115" i="3"/>
  <c r="R114" i="3"/>
  <c r="P115" i="3"/>
  <c r="P114" i="3"/>
  <c r="BI108" i="3"/>
  <c r="BH108" i="3"/>
  <c r="BG108" i="3"/>
  <c r="BF108" i="3"/>
  <c r="T108" i="3"/>
  <c r="T107" i="3"/>
  <c r="R108" i="3"/>
  <c r="R107" i="3"/>
  <c r="P108" i="3"/>
  <c r="P107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81" i="3" s="1"/>
  <c r="J17" i="3"/>
  <c r="J12" i="3"/>
  <c r="J78" i="3"/>
  <c r="E7" i="3"/>
  <c r="E48" i="3" s="1"/>
  <c r="J37" i="2"/>
  <c r="J36" i="2"/>
  <c r="AY55" i="1" s="1"/>
  <c r="J35" i="2"/>
  <c r="AX55" i="1"/>
  <c r="BI622" i="2"/>
  <c r="BH622" i="2"/>
  <c r="BG622" i="2"/>
  <c r="BF622" i="2"/>
  <c r="T622" i="2"/>
  <c r="R622" i="2"/>
  <c r="P622" i="2"/>
  <c r="BI616" i="2"/>
  <c r="BH616" i="2"/>
  <c r="BG616" i="2"/>
  <c r="BF616" i="2"/>
  <c r="T616" i="2"/>
  <c r="R616" i="2"/>
  <c r="P616" i="2"/>
  <c r="BI610" i="2"/>
  <c r="BH610" i="2"/>
  <c r="BG610" i="2"/>
  <c r="BF610" i="2"/>
  <c r="T610" i="2"/>
  <c r="R610" i="2"/>
  <c r="P610" i="2"/>
  <c r="BI605" i="2"/>
  <c r="BH605" i="2"/>
  <c r="BG605" i="2"/>
  <c r="BF605" i="2"/>
  <c r="T605" i="2"/>
  <c r="R605" i="2"/>
  <c r="P605" i="2"/>
  <c r="BI599" i="2"/>
  <c r="BH599" i="2"/>
  <c r="BG599" i="2"/>
  <c r="BF599" i="2"/>
  <c r="T599" i="2"/>
  <c r="R599" i="2"/>
  <c r="P599" i="2"/>
  <c r="BI592" i="2"/>
  <c r="BH592" i="2"/>
  <c r="BG592" i="2"/>
  <c r="BF592" i="2"/>
  <c r="T592" i="2"/>
  <c r="R592" i="2"/>
  <c r="P592" i="2"/>
  <c r="BI586" i="2"/>
  <c r="BH586" i="2"/>
  <c r="BG586" i="2"/>
  <c r="BF586" i="2"/>
  <c r="T586" i="2"/>
  <c r="R586" i="2"/>
  <c r="P586" i="2"/>
  <c r="BI579" i="2"/>
  <c r="BH579" i="2"/>
  <c r="BG579" i="2"/>
  <c r="BF579" i="2"/>
  <c r="T579" i="2"/>
  <c r="R579" i="2"/>
  <c r="P579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31" i="2"/>
  <c r="BH531" i="2"/>
  <c r="BG531" i="2"/>
  <c r="BF531" i="2"/>
  <c r="T531" i="2"/>
  <c r="R531" i="2"/>
  <c r="P531" i="2"/>
  <c r="BI525" i="2"/>
  <c r="BH525" i="2"/>
  <c r="BG525" i="2"/>
  <c r="BF525" i="2"/>
  <c r="T525" i="2"/>
  <c r="R525" i="2"/>
  <c r="P525" i="2"/>
  <c r="BI510" i="2"/>
  <c r="BH510" i="2"/>
  <c r="BG510" i="2"/>
  <c r="BF510" i="2"/>
  <c r="T510" i="2"/>
  <c r="R510" i="2"/>
  <c r="P510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87" i="2"/>
  <c r="BH487" i="2"/>
  <c r="BG487" i="2"/>
  <c r="BF487" i="2"/>
  <c r="T487" i="2"/>
  <c r="R487" i="2"/>
  <c r="P487" i="2"/>
  <c r="BI474" i="2"/>
  <c r="BH474" i="2"/>
  <c r="BG474" i="2"/>
  <c r="BF474" i="2"/>
  <c r="T474" i="2"/>
  <c r="R474" i="2"/>
  <c r="P474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46" i="2"/>
  <c r="BH446" i="2"/>
  <c r="BG446" i="2"/>
  <c r="BF446" i="2"/>
  <c r="T446" i="2"/>
  <c r="R446" i="2"/>
  <c r="P446" i="2"/>
  <c r="BI442" i="2"/>
  <c r="BH442" i="2"/>
  <c r="BG442" i="2"/>
  <c r="BF442" i="2"/>
  <c r="T442" i="2"/>
  <c r="R442" i="2"/>
  <c r="P442" i="2"/>
  <c r="BI435" i="2"/>
  <c r="BH435" i="2"/>
  <c r="BG435" i="2"/>
  <c r="BF435" i="2"/>
  <c r="T435" i="2"/>
  <c r="R435" i="2"/>
  <c r="P435" i="2"/>
  <c r="BI431" i="2"/>
  <c r="BH431" i="2"/>
  <c r="BG431" i="2"/>
  <c r="BF431" i="2"/>
  <c r="T431" i="2"/>
  <c r="R431" i="2"/>
  <c r="P431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1" i="2"/>
  <c r="BH411" i="2"/>
  <c r="BG411" i="2"/>
  <c r="BF411" i="2"/>
  <c r="T411" i="2"/>
  <c r="R411" i="2"/>
  <c r="P411" i="2"/>
  <c r="BI404" i="2"/>
  <c r="BH404" i="2"/>
  <c r="BG404" i="2"/>
  <c r="BF404" i="2"/>
  <c r="T404" i="2"/>
  <c r="R404" i="2"/>
  <c r="P404" i="2"/>
  <c r="BI397" i="2"/>
  <c r="BH397" i="2"/>
  <c r="BG397" i="2"/>
  <c r="BF397" i="2"/>
  <c r="T397" i="2"/>
  <c r="R397" i="2"/>
  <c r="P397" i="2"/>
  <c r="BI387" i="2"/>
  <c r="BH387" i="2"/>
  <c r="BG387" i="2"/>
  <c r="BF387" i="2"/>
  <c r="T387" i="2"/>
  <c r="R387" i="2"/>
  <c r="P387" i="2"/>
  <c r="BI383" i="2"/>
  <c r="BH383" i="2"/>
  <c r="BG383" i="2"/>
  <c r="BF383" i="2"/>
  <c r="T383" i="2"/>
  <c r="R383" i="2"/>
  <c r="P383" i="2"/>
  <c r="BI374" i="2"/>
  <c r="BH374" i="2"/>
  <c r="BG374" i="2"/>
  <c r="BF374" i="2"/>
  <c r="T374" i="2"/>
  <c r="R374" i="2"/>
  <c r="P374" i="2"/>
  <c r="BI367" i="2"/>
  <c r="BH367" i="2"/>
  <c r="BG367" i="2"/>
  <c r="BF367" i="2"/>
  <c r="T367" i="2"/>
  <c r="R367" i="2"/>
  <c r="P367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0" i="2"/>
  <c r="BH340" i="2"/>
  <c r="BG340" i="2"/>
  <c r="BF340" i="2"/>
  <c r="T340" i="2"/>
  <c r="R340" i="2"/>
  <c r="P340" i="2"/>
  <c r="BI330" i="2"/>
  <c r="BH330" i="2"/>
  <c r="BG330" i="2"/>
  <c r="BF330" i="2"/>
  <c r="T330" i="2"/>
  <c r="R330" i="2"/>
  <c r="P330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03" i="2"/>
  <c r="BH303" i="2"/>
  <c r="BG303" i="2"/>
  <c r="BF303" i="2"/>
  <c r="T303" i="2"/>
  <c r="R303" i="2"/>
  <c r="P303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76" i="2"/>
  <c r="BH276" i="2"/>
  <c r="BG276" i="2"/>
  <c r="BF276" i="2"/>
  <c r="T276" i="2"/>
  <c r="R276" i="2"/>
  <c r="P276" i="2"/>
  <c r="BI269" i="2"/>
  <c r="BH269" i="2"/>
  <c r="BG269" i="2"/>
  <c r="BF269" i="2"/>
  <c r="T269" i="2"/>
  <c r="R269" i="2"/>
  <c r="P269" i="2"/>
  <c r="BI260" i="2"/>
  <c r="BH260" i="2"/>
  <c r="BG260" i="2"/>
  <c r="BF260" i="2"/>
  <c r="T260" i="2"/>
  <c r="R260" i="2"/>
  <c r="P260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T176" i="2"/>
  <c r="R177" i="2"/>
  <c r="R176" i="2" s="1"/>
  <c r="P177" i="2"/>
  <c r="P176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10" i="2"/>
  <c r="BH110" i="2"/>
  <c r="BG110" i="2"/>
  <c r="BF110" i="2"/>
  <c r="T110" i="2"/>
  <c r="R110" i="2"/>
  <c r="P110" i="2"/>
  <c r="BI104" i="2"/>
  <c r="BH104" i="2"/>
  <c r="BG104" i="2"/>
  <c r="BF104" i="2"/>
  <c r="T104" i="2"/>
  <c r="R104" i="2"/>
  <c r="P104" i="2"/>
  <c r="BI98" i="2"/>
  <c r="BH98" i="2"/>
  <c r="BG98" i="2"/>
  <c r="BF98" i="2"/>
  <c r="T98" i="2"/>
  <c r="R98" i="2"/>
  <c r="P98" i="2"/>
  <c r="BI93" i="2"/>
  <c r="BH93" i="2"/>
  <c r="BG93" i="2"/>
  <c r="BF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 s="1"/>
  <c r="J17" i="2"/>
  <c r="J12" i="2"/>
  <c r="J84" i="2"/>
  <c r="E7" i="2"/>
  <c r="E48" i="2" s="1"/>
  <c r="L50" i="1"/>
  <c r="AM50" i="1"/>
  <c r="AM49" i="1"/>
  <c r="L49" i="1"/>
  <c r="AM47" i="1"/>
  <c r="L47" i="1"/>
  <c r="L45" i="1"/>
  <c r="L44" i="1"/>
  <c r="J506" i="2"/>
  <c r="BK350" i="2"/>
  <c r="J276" i="2"/>
  <c r="BK169" i="2"/>
  <c r="J579" i="2"/>
  <c r="J383" i="2"/>
  <c r="J212" i="2"/>
  <c r="J510" i="2"/>
  <c r="J324" i="2"/>
  <c r="J139" i="2"/>
  <c r="BK579" i="2"/>
  <c r="BK260" i="2"/>
  <c r="BK136" i="2"/>
  <c r="J87" i="3"/>
  <c r="BK487" i="2"/>
  <c r="BK330" i="2"/>
  <c r="BK230" i="2"/>
  <c r="BK166" i="2"/>
  <c r="BK497" i="2"/>
  <c r="J316" i="2"/>
  <c r="BK163" i="2"/>
  <c r="J303" i="2"/>
  <c r="J98" i="2"/>
  <c r="BK421" i="2"/>
  <c r="J194" i="2"/>
  <c r="BK494" i="2"/>
  <c r="J240" i="2"/>
  <c r="J525" i="2"/>
  <c r="BK355" i="2"/>
  <c r="BK177" i="2"/>
  <c r="J539" i="2"/>
  <c r="BK240" i="2"/>
  <c r="BK132" i="2"/>
  <c r="BK605" i="2"/>
  <c r="J474" i="2"/>
  <c r="BK303" i="2"/>
  <c r="BK220" i="2"/>
  <c r="BK542" i="2"/>
  <c r="J350" i="2"/>
  <c r="J209" i="2"/>
  <c r="BK506" i="2"/>
  <c r="J283" i="2"/>
  <c r="BK110" i="2"/>
  <c r="J453" i="2"/>
  <c r="J230" i="2"/>
  <c r="BK98" i="2"/>
  <c r="J98" i="3"/>
  <c r="BK525" i="2"/>
  <c r="J418" i="2"/>
  <c r="BK290" i="2"/>
  <c r="BK206" i="2"/>
  <c r="BK510" i="2"/>
  <c r="J446" i="2"/>
  <c r="J225" i="2"/>
  <c r="BK592" i="2"/>
  <c r="BK411" i="2"/>
  <c r="BK161" i="2"/>
  <c r="BK531" i="2"/>
  <c r="BK234" i="2"/>
  <c r="J102" i="3"/>
  <c r="J616" i="2"/>
  <c r="BK442" i="2"/>
  <c r="BK283" i="2"/>
  <c r="BK223" i="2"/>
  <c r="BK539" i="2"/>
  <c r="J421" i="2"/>
  <c r="J220" i="2"/>
  <c r="BK418" i="2"/>
  <c r="J243" i="2"/>
  <c r="J610" i="2"/>
  <c r="BK286" i="2"/>
  <c r="J163" i="2"/>
  <c r="BK431" i="2"/>
  <c r="BK215" i="2"/>
  <c r="J622" i="2"/>
  <c r="BK435" i="2"/>
  <c r="J206" i="2"/>
  <c r="BK616" i="2"/>
  <c r="BK446" i="2"/>
  <c r="BK187" i="2"/>
  <c r="BK98" i="3"/>
  <c r="BK102" i="3"/>
  <c r="J494" i="2"/>
  <c r="BK374" i="2"/>
  <c r="BK243" i="2"/>
  <c r="J592" i="2"/>
  <c r="BK387" i="2"/>
  <c r="J223" i="2"/>
  <c r="J104" i="2"/>
  <c r="J442" i="2"/>
  <c r="BK226" i="2"/>
  <c r="BK622" i="2"/>
  <c r="J411" i="2"/>
  <c r="J177" i="2"/>
  <c r="J121" i="3"/>
  <c r="J599" i="2"/>
  <c r="J387" i="2"/>
  <c r="J237" i="2"/>
  <c r="BK154" i="2"/>
  <c r="J487" i="2"/>
  <c r="J290" i="2"/>
  <c r="J110" i="2"/>
  <c r="BK453" i="2"/>
  <c r="BK247" i="2"/>
  <c r="J93" i="2"/>
  <c r="BK367" i="2"/>
  <c r="J171" i="2"/>
  <c r="BK115" i="3"/>
  <c r="J531" i="2"/>
  <c r="BK397" i="2"/>
  <c r="J260" i="2"/>
  <c r="J136" i="2"/>
  <c r="J458" i="2"/>
  <c r="J234" i="2"/>
  <c r="AS54" i="1"/>
  <c r="BK535" i="2"/>
  <c r="BK237" i="2"/>
  <c r="J108" i="3"/>
  <c r="J355" i="2"/>
  <c r="BK171" i="2"/>
  <c r="J503" i="2"/>
  <c r="J397" i="2"/>
  <c r="BK104" i="2"/>
  <c r="J500" i="2"/>
  <c r="BK212" i="2"/>
  <c r="BK121" i="3"/>
  <c r="J605" i="2"/>
  <c r="J435" i="2"/>
  <c r="J286" i="2"/>
  <c r="J226" i="2"/>
  <c r="J132" i="2"/>
  <c r="BK463" i="2"/>
  <c r="J269" i="2"/>
  <c r="BK586" i="2"/>
  <c r="BK404" i="2"/>
  <c r="J187" i="2"/>
  <c r="BK503" i="2"/>
  <c r="J198" i="2"/>
  <c r="J94" i="3"/>
  <c r="BK610" i="2"/>
  <c r="BK458" i="2"/>
  <c r="BK320" i="2"/>
  <c r="BK225" i="2"/>
  <c r="BK93" i="2"/>
  <c r="J330" i="2"/>
  <c r="J169" i="2"/>
  <c r="BK474" i="2"/>
  <c r="BK383" i="2"/>
  <c r="BK198" i="2"/>
  <c r="BK467" i="2"/>
  <c r="BK209" i="2"/>
  <c r="BK87" i="3"/>
  <c r="BK599" i="2"/>
  <c r="J431" i="2"/>
  <c r="BK316" i="2"/>
  <c r="J181" i="2"/>
  <c r="J586" i="2"/>
  <c r="J340" i="2"/>
  <c r="BK194" i="2"/>
  <c r="J374" i="2"/>
  <c r="BK181" i="2"/>
  <c r="BK147" i="2"/>
  <c r="J497" i="2"/>
  <c r="J215" i="2"/>
  <c r="J115" i="3"/>
  <c r="BK324" i="2"/>
  <c r="J147" i="2"/>
  <c r="J463" i="2"/>
  <c r="BK276" i="2"/>
  <c r="J154" i="2"/>
  <c r="BK340" i="2"/>
  <c r="J161" i="2"/>
  <c r="BK94" i="3"/>
  <c r="J535" i="2"/>
  <c r="J404" i="2"/>
  <c r="BK269" i="2"/>
  <c r="J157" i="2"/>
  <c r="BK500" i="2"/>
  <c r="J320" i="2"/>
  <c r="J166" i="2"/>
  <c r="J467" i="2"/>
  <c r="J367" i="2"/>
  <c r="BK157" i="2"/>
  <c r="J542" i="2"/>
  <c r="J247" i="2"/>
  <c r="BK139" i="2"/>
  <c r="BK108" i="3"/>
  <c r="BK92" i="2" l="1"/>
  <c r="J92" i="2"/>
  <c r="J61" i="2"/>
  <c r="T109" i="2"/>
  <c r="P160" i="2"/>
  <c r="T180" i="2"/>
  <c r="BK246" i="2"/>
  <c r="J246" i="2"/>
  <c r="J67" i="2" s="1"/>
  <c r="P420" i="2"/>
  <c r="BK496" i="2"/>
  <c r="J496" i="2"/>
  <c r="J69" i="2" s="1"/>
  <c r="P541" i="2"/>
  <c r="R86" i="3"/>
  <c r="R85" i="3"/>
  <c r="R84" i="3" s="1"/>
  <c r="R92" i="2"/>
  <c r="P109" i="2"/>
  <c r="R160" i="2"/>
  <c r="R180" i="2"/>
  <c r="R246" i="2"/>
  <c r="T420" i="2"/>
  <c r="R496" i="2"/>
  <c r="T541" i="2"/>
  <c r="P86" i="3"/>
  <c r="P85" i="3"/>
  <c r="P84" i="3"/>
  <c r="AU56" i="1" s="1"/>
  <c r="P92" i="2"/>
  <c r="P91" i="2"/>
  <c r="R109" i="2"/>
  <c r="BK160" i="2"/>
  <c r="J160" i="2"/>
  <c r="J63" i="2"/>
  <c r="P180" i="2"/>
  <c r="T246" i="2"/>
  <c r="BK420" i="2"/>
  <c r="J420" i="2"/>
  <c r="J68" i="2"/>
  <c r="T496" i="2"/>
  <c r="BK541" i="2"/>
  <c r="J541" i="2"/>
  <c r="J70" i="2"/>
  <c r="BK86" i="3"/>
  <c r="T92" i="2"/>
  <c r="BK109" i="2"/>
  <c r="BK91" i="2" s="1"/>
  <c r="J91" i="2" s="1"/>
  <c r="J60" i="2" s="1"/>
  <c r="J109" i="2"/>
  <c r="J62" i="2" s="1"/>
  <c r="T160" i="2"/>
  <c r="BK180" i="2"/>
  <c r="J180" i="2"/>
  <c r="J66" i="2" s="1"/>
  <c r="P246" i="2"/>
  <c r="R420" i="2"/>
  <c r="P496" i="2"/>
  <c r="R541" i="2"/>
  <c r="T86" i="3"/>
  <c r="T85" i="3"/>
  <c r="T84" i="3"/>
  <c r="BK176" i="2"/>
  <c r="J176" i="2"/>
  <c r="J64" i="2"/>
  <c r="BK114" i="3"/>
  <c r="J114" i="3" s="1"/>
  <c r="J63" i="3" s="1"/>
  <c r="BK107" i="3"/>
  <c r="J107" i="3"/>
  <c r="J62" i="3" s="1"/>
  <c r="BK120" i="3"/>
  <c r="J120" i="3"/>
  <c r="J64" i="3"/>
  <c r="F55" i="3"/>
  <c r="BE87" i="3"/>
  <c r="BE102" i="3"/>
  <c r="BE108" i="3"/>
  <c r="E74" i="3"/>
  <c r="BE94" i="3"/>
  <c r="BE121" i="3"/>
  <c r="J52" i="3"/>
  <c r="BE98" i="3"/>
  <c r="BE115" i="3"/>
  <c r="E80" i="2"/>
  <c r="BE147" i="2"/>
  <c r="BE154" i="2"/>
  <c r="BE166" i="2"/>
  <c r="BE220" i="2"/>
  <c r="BE225" i="2"/>
  <c r="BE240" i="2"/>
  <c r="BE269" i="2"/>
  <c r="BE303" i="2"/>
  <c r="BE320" i="2"/>
  <c r="BE324" i="2"/>
  <c r="BE350" i="2"/>
  <c r="BE374" i="2"/>
  <c r="BE383" i="2"/>
  <c r="BE387" i="2"/>
  <c r="BE431" i="2"/>
  <c r="BE435" i="2"/>
  <c r="BE442" i="2"/>
  <c r="BE458" i="2"/>
  <c r="BE474" i="2"/>
  <c r="BE487" i="2"/>
  <c r="BE506" i="2"/>
  <c r="BE510" i="2"/>
  <c r="BE539" i="2"/>
  <c r="BE616" i="2"/>
  <c r="BE622" i="2"/>
  <c r="F55" i="2"/>
  <c r="BE132" i="2"/>
  <c r="BE163" i="2"/>
  <c r="BE169" i="2"/>
  <c r="BE177" i="2"/>
  <c r="BE187" i="2"/>
  <c r="BE206" i="2"/>
  <c r="BE215" i="2"/>
  <c r="BE223" i="2"/>
  <c r="BE230" i="2"/>
  <c r="BE237" i="2"/>
  <c r="BE260" i="2"/>
  <c r="BE286" i="2"/>
  <c r="BE316" i="2"/>
  <c r="BE340" i="2"/>
  <c r="BE421" i="2"/>
  <c r="BE494" i="2"/>
  <c r="BE497" i="2"/>
  <c r="BE592" i="2"/>
  <c r="J52" i="2"/>
  <c r="BE93" i="2"/>
  <c r="BE110" i="2"/>
  <c r="BE136" i="2"/>
  <c r="BE157" i="2"/>
  <c r="BE181" i="2"/>
  <c r="BE198" i="2"/>
  <c r="BE226" i="2"/>
  <c r="BE234" i="2"/>
  <c r="BE243" i="2"/>
  <c r="BE247" i="2"/>
  <c r="BE276" i="2"/>
  <c r="BE283" i="2"/>
  <c r="BE290" i="2"/>
  <c r="BE330" i="2"/>
  <c r="BE367" i="2"/>
  <c r="BE397" i="2"/>
  <c r="BE404" i="2"/>
  <c r="BE411" i="2"/>
  <c r="BE453" i="2"/>
  <c r="BE467" i="2"/>
  <c r="BE525" i="2"/>
  <c r="BE542" i="2"/>
  <c r="BE579" i="2"/>
  <c r="BE586" i="2"/>
  <c r="BE98" i="2"/>
  <c r="BE104" i="2"/>
  <c r="BE139" i="2"/>
  <c r="BE161" i="2"/>
  <c r="BE171" i="2"/>
  <c r="BE194" i="2"/>
  <c r="BE209" i="2"/>
  <c r="BE212" i="2"/>
  <c r="BE355" i="2"/>
  <c r="BE418" i="2"/>
  <c r="BE446" i="2"/>
  <c r="BE463" i="2"/>
  <c r="BE500" i="2"/>
  <c r="BE503" i="2"/>
  <c r="BE531" i="2"/>
  <c r="BE535" i="2"/>
  <c r="BE599" i="2"/>
  <c r="BE605" i="2"/>
  <c r="BE610" i="2"/>
  <c r="F34" i="2"/>
  <c r="BA55" i="1"/>
  <c r="F37" i="2"/>
  <c r="BD55" i="1"/>
  <c r="F35" i="2"/>
  <c r="BB55" i="1"/>
  <c r="F36" i="3"/>
  <c r="BC56" i="1"/>
  <c r="F36" i="2"/>
  <c r="BC55" i="1"/>
  <c r="J34" i="3"/>
  <c r="AW56" i="1"/>
  <c r="F34" i="3"/>
  <c r="BA56" i="1"/>
  <c r="F35" i="3"/>
  <c r="BB56" i="1"/>
  <c r="J34" i="2"/>
  <c r="AW55" i="1"/>
  <c r="F37" i="3"/>
  <c r="BD56" i="1"/>
  <c r="R91" i="2" l="1"/>
  <c r="T91" i="2"/>
  <c r="T179" i="2"/>
  <c r="P179" i="2"/>
  <c r="P90" i="2" s="1"/>
  <c r="AU55" i="1" s="1"/>
  <c r="AU54" i="1" s="1"/>
  <c r="R179" i="2"/>
  <c r="BK85" i="3"/>
  <c r="BK84" i="3" s="1"/>
  <c r="J84" i="3" s="1"/>
  <c r="J30" i="3" s="1"/>
  <c r="AG56" i="1" s="1"/>
  <c r="BK179" i="2"/>
  <c r="J179" i="2"/>
  <c r="J65" i="2" s="1"/>
  <c r="J86" i="3"/>
  <c r="J61" i="3"/>
  <c r="BK90" i="2"/>
  <c r="J90" i="2" s="1"/>
  <c r="J59" i="2" s="1"/>
  <c r="F33" i="2"/>
  <c r="AZ55" i="1"/>
  <c r="BA54" i="1"/>
  <c r="W30" i="1"/>
  <c r="J33" i="2"/>
  <c r="AV55" i="1"/>
  <c r="AT55" i="1" s="1"/>
  <c r="J33" i="3"/>
  <c r="AV56" i="1" s="1"/>
  <c r="AT56" i="1" s="1"/>
  <c r="F33" i="3"/>
  <c r="AZ56" i="1" s="1"/>
  <c r="BB54" i="1"/>
  <c r="W31" i="1"/>
  <c r="BD54" i="1"/>
  <c r="W33" i="1" s="1"/>
  <c r="BC54" i="1"/>
  <c r="AY54" i="1"/>
  <c r="AN56" i="1" l="1"/>
  <c r="T90" i="2"/>
  <c r="R90" i="2"/>
  <c r="J85" i="3"/>
  <c r="J60" i="3" s="1"/>
  <c r="J59" i="3"/>
  <c r="J39" i="3"/>
  <c r="J30" i="2"/>
  <c r="AG55" i="1" s="1"/>
  <c r="AG54" i="1" s="1"/>
  <c r="AK26" i="1" s="1"/>
  <c r="AX54" i="1"/>
  <c r="AW54" i="1"/>
  <c r="AK30" i="1"/>
  <c r="W32" i="1"/>
  <c r="AZ54" i="1"/>
  <c r="W29" i="1" s="1"/>
  <c r="J39" i="2" l="1"/>
  <c r="AN55" i="1"/>
  <c r="AV54" i="1"/>
  <c r="AK29" i="1"/>
  <c r="AK35" i="1" s="1"/>
  <c r="AT54" i="1" l="1"/>
  <c r="AN54" i="1"/>
</calcChain>
</file>

<file path=xl/sharedStrings.xml><?xml version="1.0" encoding="utf-8"?>
<sst xmlns="http://schemas.openxmlformats.org/spreadsheetml/2006/main" count="6628" uniqueCount="1075">
  <si>
    <t>Export Komplet</t>
  </si>
  <si>
    <t>VZ</t>
  </si>
  <si>
    <t>2.0</t>
  </si>
  <si>
    <t>ZAMOK</t>
  </si>
  <si>
    <t>False</t>
  </si>
  <si>
    <t>{9c6b3b21-1d05-4536-b0c1-8fce1a0401e4}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</si>
  <si>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</si>
  <si>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</si>
  <si>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</si>
  <si>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</si>
  <si>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</si>
  <si>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</si>
  <si>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</si>
  <si>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</si>
  <si>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S2024/37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</si>
  <si>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</si>
  <si>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</si>
  <si>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úpavy Hrad Sovinec - střecha obj. Konírny</t>
  </si>
  <si>
    <t>KSO:</t>
  </si>
  <si>
    <t/>
  </si>
  <si>
    <t>CC-CZ:</t>
  </si>
  <si>
    <t>Místo:</t>
  </si>
  <si>
    <t>poz. parc. č. st. 60, k.ú. Sovinec</t>
  </si>
  <si>
    <t>Datum:</t>
  </si>
  <si>
    <t>12. 12. 2024</t>
  </si>
  <si>
    <t>Zadavatel:</t>
  </si>
  <si>
    <t>IČ:</t>
  </si>
  <si>
    <t>00095354</t>
  </si>
  <si>
    <t>Muzeum v Bruntále p.o., Zámecké nám.7, Bruntál</t>
  </si>
  <si>
    <t>DIČ:</t>
  </si>
  <si>
    <t>Uchazeč:</t>
  </si>
  <si>
    <t>Vyplň údaj</t>
  </si>
  <si>
    <t>Projektant:</t>
  </si>
  <si>
    <t>29447771</t>
  </si>
  <si>
    <t>DOLMENS building, s.r.o.. Světlá 456, Světlá Hora</t>
  </si>
  <si>
    <t>True</t>
  </si>
  <si>
    <t>Zpracovatel:</t>
  </si>
  <si>
    <t>jis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</si>
  <si>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</si>
  <si>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</si>
  <si>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</si>
  <si>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</si>
  <si>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</si>
  <si>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</si>
  <si>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</si>
  <si>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</si>
  <si>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</si>
  <si>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</si>
  <si>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</si>
  <si>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</si>
  <si>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</si>
  <si>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</si>
  <si>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</si>
  <si>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</si>
  <si>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</si>
  <si>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</si>
  <si>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</si>
  <si>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</si>
  <si>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</si>
  <si>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</si>
  <si>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</si>
  <si>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</si>
  <si>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</si>
  <si>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</si>
  <si>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</si>
  <si>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</si>
  <si>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</si>
  <si>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</si>
  <si>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</si>
  <si>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</si>
  <si>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</si>
  <si>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</si>
  <si>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</si>
  <si>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</si>
  <si>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</si>
  <si>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</si>
  <si>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</si>
  <si>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</si>
  <si>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</si>
  <si>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</si>
  <si>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Výměna střešní krytiny na obj. konírny, vč. provedení nutných oprav krovů</t>
  </si>
  <si>
    <t>STA</t>
  </si>
  <si>
    <t>1</t>
  </si>
  <si>
    <t>{5457f538-a3a1-4798-aa3c-fa2ea6d054f7}</t>
  </si>
  <si>
    <t>2</t>
  </si>
  <si>
    <t>02</t>
  </si>
  <si>
    <t>VRN</t>
  </si>
  <si>
    <t>VON</t>
  </si>
  <si>
    <t>{df351810-ae79-4b76-b74c-bad41af50bb7}</t>
  </si>
  <si>
    <t>pl_lešení</t>
  </si>
  <si>
    <t>celkem plocha lešení</t>
  </si>
  <si>
    <t>m2</t>
  </si>
  <si>
    <t>384</t>
  </si>
  <si>
    <t>pl_oprava_omít</t>
  </si>
  <si>
    <t>plocha pásu vnější omítky podklad pod rošt  pod atikou pro konstr. stříšky</t>
  </si>
  <si>
    <t>53,7</t>
  </si>
  <si>
    <t>KRYCÍ LIST SOUPISU PRACÍ</t>
  </si>
  <si>
    <t>pl_střech_celkem</t>
  </si>
  <si>
    <t>celková plocha střech obj konírny vč. vst. přístavek, vč. překrytí hlavy rohové zdi...(viz foto)</t>
  </si>
  <si>
    <t>358,9</t>
  </si>
  <si>
    <t>pl_A_B_celkem</t>
  </si>
  <si>
    <t>plocha střech dle v.č. D.1.1.b-2</t>
  </si>
  <si>
    <t>280,375</t>
  </si>
  <si>
    <t>pl_hlava_zdi</t>
  </si>
  <si>
    <t>plocha krytina hlavy zdi ST průčelí roh přístavku</t>
  </si>
  <si>
    <t>1,125</t>
  </si>
  <si>
    <t>pl_Doplněk_JV</t>
  </si>
  <si>
    <t>celkem plocha pro zastřešné přesahu střechy nad líc JV pohledu na obj. konírny</t>
  </si>
  <si>
    <t>71,4</t>
  </si>
  <si>
    <t>Objekt:</t>
  </si>
  <si>
    <t>pl_nátěr_tesař</t>
  </si>
  <si>
    <t>celkem plocha viditelných částí přesahů střechy vč.trámů  krokví</t>
  </si>
  <si>
    <t>166</t>
  </si>
  <si>
    <t>01 - Výměna střešní krytiny na obj. konírny, vč. provedení nutných oprav krovů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</si>
  <si>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</si>
  <si>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</si>
  <si>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</si>
  <si>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</si>
  <si>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</si>
  <si>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</si>
  <si>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</si>
  <si>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</si>
  <si>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</si>
  <si>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</si>
  <si>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</si>
  <si>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</si>
  <si>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</si>
  <si>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</si>
  <si>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</si>
  <si>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</si>
  <si>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</si>
  <si>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</si>
  <si>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</si>
  <si>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</si>
  <si>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</si>
  <si>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</si>
  <si>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</si>
  <si>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</si>
  <si>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</si>
  <si>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</si>
  <si>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</si>
  <si>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</si>
  <si>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</si>
  <si>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</si>
  <si>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</si>
  <si>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</si>
  <si>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</si>
  <si>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</si>
  <si>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622131100</t>
  </si>
  <si>
    <t>Podkladní a spojovací vrstva vnějších omítaných ploch vápenný postřik nanášený ručně celoplošně stěn</t>
  </si>
  <si>
    <t>CS ÚRS 2024 01</t>
  </si>
  <si>
    <t>4</t>
  </si>
  <si>
    <t>-1926868188</t>
  </si>
  <si>
    <t>Online PSC</t>
  </si>
  <si>
    <t>https://podminky.urs.cz/item/CS_URS_2024_01/622131100</t>
  </si>
  <si>
    <t>VV</t>
  </si>
  <si>
    <t>systémové úplné řešení omítky vnějších povrchů hisporických objektů (!)-nutně certifikované systémy pro místní podklady zdivo kamen, cihhla, smíšenné</t>
  </si>
  <si>
    <t>doplněk - pohled JV pro osazení svislých svlaků pro kotvení krokví pultového přesahu střechy</t>
  </si>
  <si>
    <t>622311141</t>
  </si>
  <si>
    <t>Omítka vápenná vnějších ploch nanášená ručně dvouvrstvá, tloušťky jádrové omítky do 15 mm a tloušťky štuku do 3 mm štuková stěn</t>
  </si>
  <si>
    <t>788634620</t>
  </si>
  <si>
    <t>https://podminky.urs.cz/item/CS_URS_2024_01/622311141</t>
  </si>
  <si>
    <t>P</t>
  </si>
  <si>
    <t>Poznámka k položce:_x000D_
systémy např. Baomit Bayosan, Baumit NHL, KABE, PREMIS a jiné další systémové vápenné omítky pro hisorické fasády</t>
  </si>
  <si>
    <t>3</t>
  </si>
  <si>
    <t>622311191</t>
  </si>
  <si>
    <t>Omítka vápenná vnějších ploch nanášená ručně Příplatek k cenám za každých dalších i započatých 5 mm tloušťky omítky přes 15 mm stěn</t>
  </si>
  <si>
    <t>-1184630632</t>
  </si>
  <si>
    <t>https://podminky.urs.cz/item/CS_URS_2024_01/622311191</t>
  </si>
  <si>
    <t>pl_oprava_omít*2</t>
  </si>
  <si>
    <t>9</t>
  </si>
  <si>
    <t>Ostatní konstrukce a práce, bourání</t>
  </si>
  <si>
    <t>941111111</t>
  </si>
  <si>
    <t>Montáž lešení řadového trubkového lehkého pracovního s podlahami s provozním zatížením tř. 3 do 200 kg/m2 šířky tř. W06 od 0,6 do 0,9 m, výšky do 10 m</t>
  </si>
  <si>
    <t>-311827089</t>
  </si>
  <si>
    <t>https://podminky.urs.cz/item/CS_URS_2024_01/941111111</t>
  </si>
  <si>
    <t>průchod k hradbám</t>
  </si>
  <si>
    <t>2,1*(6,5-1,8)</t>
  </si>
  <si>
    <t>5,3*(6,5-1,8)</t>
  </si>
  <si>
    <t>(0,22)</t>
  </si>
  <si>
    <t>Mezisoučet</t>
  </si>
  <si>
    <t>ve svahu podél obj. koníren</t>
  </si>
  <si>
    <t>29,0*(3,25+0,13)/2</t>
  </si>
  <si>
    <t>2,3*1,8</t>
  </si>
  <si>
    <t>(1,8+2,3)*2,0</t>
  </si>
  <si>
    <t>(1,3+1,8)*(6,17-1,8)</t>
  </si>
  <si>
    <t>3,8*(7,3-1,8)</t>
  </si>
  <si>
    <t>(0,203)</t>
  </si>
  <si>
    <t>fasáda pohled od hradeb</t>
  </si>
  <si>
    <t>23,7*(9,3-1,8)</t>
  </si>
  <si>
    <t>9,0*(9,3-1,8)</t>
  </si>
  <si>
    <t>1,5*(6,7-1,8)</t>
  </si>
  <si>
    <t>"(r)" 0,40</t>
  </si>
  <si>
    <t>Součet</t>
  </si>
  <si>
    <t>5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</si>
  <si>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</si>
  <si>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</si>
  <si>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-1154775720</t>
  </si>
  <si>
    <t>https://podminky.urs.cz/item/CS_URS_2024_01/941111211</t>
  </si>
  <si>
    <t xml:space="preserve">předpokládá se lhůta plnění  60 pracovních dnů </t>
  </si>
  <si>
    <t>pl_lešení*60</t>
  </si>
  <si>
    <t>941111811</t>
  </si>
  <si>
    <t>Demontáž lešení řadového trubkového lehkého pracovního s podlahami s provozním zatížením tř. 3 do 200 kg/m2 šířky tř. W06 od 0,6 do 0,9 m, výšky do 10 m</t>
  </si>
  <si>
    <t>507599441</t>
  </si>
  <si>
    <t>https://podminky.urs.cz/item/CS_URS_2024_01/941111811</t>
  </si>
  <si>
    <t>7</t>
  </si>
  <si>
    <t>977131116</t>
  </si>
  <si>
    <t>Vrty příklepovými vrtáky do cihelného zdiva nebo prostého betonu průměru přes 16 do 20 mm</t>
  </si>
  <si>
    <t>m</t>
  </si>
  <si>
    <t>32958054</t>
  </si>
  <si>
    <t>https://podminky.urs.cz/item/CS_URS_2024_01/977131116</t>
  </si>
  <si>
    <t>viz v.č. D.1.1.b-x =návrh a realizační dokumentaci tesařské konstrukce je součástí ceny položky VRN - zhotovitel předloží řešení INV k odsouhlasení !)</t>
  </si>
  <si>
    <t xml:space="preserve">doplněk pro sjednocení linie okap. hrany pohled JV s přesahem střechy jako u fasády s sgraffity </t>
  </si>
  <si>
    <t>"doplněk svislý trám pro kotvení vzpěry krokve pultové střechy pohled JV - kotvený do zdiva" 34*3*0,18</t>
  </si>
  <si>
    <t>"doplněk svislý trám pro kotvení vzpěry krokve přesah pultové střechy zdi s průchodem k hradbám - kotvený do zdiva" 2*3*0,18</t>
  </si>
  <si>
    <t xml:space="preserve">"(r)" 0,56 </t>
  </si>
  <si>
    <t>8</t>
  </si>
  <si>
    <t>978015391</t>
  </si>
  <si>
    <t>Otlučení vápenných nebo vápenocementových omítek vnějších ploch s vyškrabáním spar a s očištěním zdiva stupně členitosti 1 a 2, v rozsahu přes 80 do 100 %</t>
  </si>
  <si>
    <t>922833389</t>
  </si>
  <si>
    <t>https://podminky.urs.cz/item/CS_URS_2024_01/978015391</t>
  </si>
  <si>
    <t>(32,05+1,65)*1,5</t>
  </si>
  <si>
    <t>doplněk - pohled SZ průchod k hradbám pro osazení svislých svlaků pro kotvení krokví pultového přesahu střechy</t>
  </si>
  <si>
    <t>2,1*1,5</t>
  </si>
  <si>
    <t>VP-čl.3302</t>
  </si>
  <si>
    <t>Mimostaveništní doprava lešení - viz všeobecné podmínky ceníku 800-3, vč. manipulace s lešením</t>
  </si>
  <si>
    <t>kpl</t>
  </si>
  <si>
    <t>R-položka</t>
  </si>
  <si>
    <t>-1886237498</t>
  </si>
  <si>
    <t>Poznámka k položce:_x000D_
3302._x000D_
Položky cen montáží lešení - neobsahují náklady na mimostaveništní dopravu lešení. Doprava lešení na stavbu a jeho odvoz se takto oceňuje individuálně.</t>
  </si>
  <si>
    <t>"dovoz, odvoz, nakládky vykládky pomocného  a rámového lešení  celkem hmotnost cca 3,85 tun použitého lešení  " 1</t>
  </si>
  <si>
    <t>10</t>
  </si>
  <si>
    <t>VP-čl.3902</t>
  </si>
  <si>
    <t>Přesun hmot - viz všeobecné podmínky ceníku 800-3, nad započtený rozsah technologické manipulace &gt;20m</t>
  </si>
  <si>
    <t>t</t>
  </si>
  <si>
    <t>516628366</t>
  </si>
  <si>
    <t>Poznámka k položce:_x000D_
Ceny montáží lešení dle čl. 3902:_x000D_
Tato část neobsahuje ceny pro přesun hmot, tento se oceňuje individuálně._x000D_
čl. 3401._x000D_
V cenách lešení je započtena technologická manipulace s materiálem v tomto rozsahu:_x000D_
- vodorovně do vzdálenosti 20 m,_x000D_
- svisle na celou výšku lešení uvedenou v popisu cen.</t>
  </si>
  <si>
    <t>"přesun hmot na staveništi pro montáž a demontáž lešení - předpokládaná  hmotnost cca 3,85 tun použitého lešení  " 3,85</t>
  </si>
  <si>
    <t>997</t>
  </si>
  <si>
    <t>Přesun sutě</t>
  </si>
  <si>
    <t>11</t>
  </si>
  <si>
    <t>997013213</t>
  </si>
  <si>
    <t>Vnitrostaveništní doprava suti a vybouraných hmot vodorovně do 50 m svisle ručně pro budovy a haly výšky přes 9 do 12 m</t>
  </si>
  <si>
    <t>244677037</t>
  </si>
  <si>
    <t>https://podminky.urs.cz/item/CS_URS_2024_01/997013213</t>
  </si>
  <si>
    <t>12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</si>
  <si>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</si>
  <si>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</si>
  <si>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-1181359688</t>
  </si>
  <si>
    <t>https://podminky.urs.cz/item/CS_URS_2024_01/997013219</t>
  </si>
  <si>
    <t>5,183*5</t>
  </si>
  <si>
    <t>13</t>
  </si>
  <si>
    <t>997013509</t>
  </si>
  <si>
    <t>Odvoz suti a vybouraných hmot na skládku nebo meziskládku se složením, na vzdálenost Příplatek k ceně za každý další i započatý 1 km přes 1 km</t>
  </si>
  <si>
    <t>1531835158</t>
  </si>
  <si>
    <t>https://podminky.urs.cz/item/CS_URS_2024_01/997013509</t>
  </si>
  <si>
    <t>5,183*18</t>
  </si>
  <si>
    <t>14</t>
  </si>
  <si>
    <t>997013511</t>
  </si>
  <si>
    <t>Odvoz suti a vybouraných hmot z meziskládky na skládku s naložením a se složením, na vzdálenost do 1 km</t>
  </si>
  <si>
    <t>368593995</t>
  </si>
  <si>
    <t>https://podminky.urs.cz/item/CS_URS_2024_01/997013511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</si>
  <si>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</si>
  <si>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</si>
  <si>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-1764187353</t>
  </si>
  <si>
    <t>https://podminky.urs.cz/item/CS_URS_2024_01/997013869</t>
  </si>
  <si>
    <t>Poznámka k položce:_x000D_
(!) jednotkovou cenu položky  upraví zhotovitel podle aktuálních cen místně příslušné skládky odpadů !</t>
  </si>
  <si>
    <t>celkem hmotnost suti oddílů HSV</t>
  </si>
  <si>
    <t>3,188</t>
  </si>
  <si>
    <t>998</t>
  </si>
  <si>
    <t>Přesun hmot</t>
  </si>
  <si>
    <t>16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</si>
  <si>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</si>
  <si>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</si>
  <si>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1942124394</t>
  </si>
  <si>
    <t>https://podminky.urs.cz/item/CS_URS_2024_01/998018002</t>
  </si>
  <si>
    <t>PSV</t>
  </si>
  <si>
    <t>Práce a dodávky PSV</t>
  </si>
  <si>
    <t>741</t>
  </si>
  <si>
    <t>Elektroinstalace - silnoproud</t>
  </si>
  <si>
    <t>17</t>
  </si>
  <si>
    <t>741420001</t>
  </si>
  <si>
    <t>Montáž hromosvodného vedení svodových drátů nebo lan s podpěrami, Ø do 10 mm</t>
  </si>
  <si>
    <t>-922027704</t>
  </si>
  <si>
    <t>https://podminky.urs.cz/item/CS_URS_2024_01/741420001</t>
  </si>
  <si>
    <t>"hřeben střechy" 3,0+32,0+2,5</t>
  </si>
  <si>
    <t>"svod na šikmé pultové střeše" 3*9,0</t>
  </si>
  <si>
    <t>"svod na svislé zdi konírny pohled SZ" 3*(5,5+2,5)/2</t>
  </si>
  <si>
    <t>18</t>
  </si>
  <si>
    <t>M</t>
  </si>
  <si>
    <t>35441077</t>
  </si>
  <si>
    <t>drát D 8mm AlMgSi</t>
  </si>
  <si>
    <t>kg</t>
  </si>
  <si>
    <t>32</t>
  </si>
  <si>
    <t>388921569</t>
  </si>
  <si>
    <t>Poznámka k položce:_x000D_
drát Ø 8mm AlMgSi polotvrdý (1kg = 7,40m)_x000D_
1m = 0,135kg</t>
  </si>
  <si>
    <t>"hřeben střechy" (3,0+32,0+2,5)*0,135</t>
  </si>
  <si>
    <t>"svod na šikmé pultové střeše" 3*9,0*0,135</t>
  </si>
  <si>
    <t>"svod na svislé zdi konírny pohled SZ" 3*(5,5+2,5)/2*0,135</t>
  </si>
  <si>
    <t>10,328*1,2 'Přepočtené koeficientem množství</t>
  </si>
  <si>
    <t>19</t>
  </si>
  <si>
    <t>354416.R1</t>
  </si>
  <si>
    <t>podpěra vedení pod střešní krytinu PV 22a Al 190mm pro dřevěný šindel</t>
  </si>
  <si>
    <t>kus</t>
  </si>
  <si>
    <t>311820470</t>
  </si>
  <si>
    <t>"hřeben" 3+32+2</t>
  </si>
  <si>
    <t>"svod po šikmé pultové střeše" 3*6</t>
  </si>
  <si>
    <t>20</t>
  </si>
  <si>
    <t>741420021</t>
  </si>
  <si>
    <t>Montáž hromosvodného vedení svorek se 2 šrouby</t>
  </si>
  <si>
    <t>318430644</t>
  </si>
  <si>
    <t>https://podminky.urs.cz/item/CS_URS_2024_01/741420021</t>
  </si>
  <si>
    <t>svorka spojovací</t>
  </si>
  <si>
    <t>3*2</t>
  </si>
  <si>
    <t>2+4</t>
  </si>
  <si>
    <t>svorka zkušební</t>
  </si>
  <si>
    <t>35431011</t>
  </si>
  <si>
    <t>svorka uzemnění AlMgSi spojovací pro lano D 8-10mm</t>
  </si>
  <si>
    <t>2140357558</t>
  </si>
  <si>
    <t>Svorka spojovací SS Al</t>
  </si>
  <si>
    <t>22</t>
  </si>
  <si>
    <t>35431014.R1</t>
  </si>
  <si>
    <t>svorka uzemnění AlMgSi zkušební, 66mm</t>
  </si>
  <si>
    <t>1652007193</t>
  </si>
  <si>
    <t xml:space="preserve">Svorka zkušební SZ c trubička Al </t>
  </si>
  <si>
    <t>23</t>
  </si>
  <si>
    <t>741420051</t>
  </si>
  <si>
    <t>Montáž hromosvodného vedení ochranných prvků úhelníků nebo trubek s držáky do zdiva</t>
  </si>
  <si>
    <t>423742333</t>
  </si>
  <si>
    <t>https://podminky.urs.cz/item/CS_URS_2024_01/741420051</t>
  </si>
  <si>
    <t>"pohled SZ" 3</t>
  </si>
  <si>
    <t>24</t>
  </si>
  <si>
    <t>35441800</t>
  </si>
  <si>
    <t>úhelník ochranný na ochranu svodu - 1700mm, Cu</t>
  </si>
  <si>
    <t>-441512034</t>
  </si>
  <si>
    <t>Poznámka k položce:_x000D_
Ochranný úhelník tažený OU 17 Cu 1700mm 30x30x3mm</t>
  </si>
  <si>
    <t>Ochranný úhelník tažený OU 17 Cu 1700mm 30x30x3mm</t>
  </si>
  <si>
    <t>25</t>
  </si>
  <si>
    <t>35441840</t>
  </si>
  <si>
    <t>držák ochranného úhelníku do dřeva boční se středovým vrutem - 180mm, Cu</t>
  </si>
  <si>
    <t>517909925</t>
  </si>
  <si>
    <t>Držák ochranného úhelníku DUD a 180 Cu - střed.vrut 8x160mm</t>
  </si>
  <si>
    <t>26</t>
  </si>
  <si>
    <t>741420083</t>
  </si>
  <si>
    <t>Montáž hromosvodného vedení doplňků štítků k označení svodů</t>
  </si>
  <si>
    <t>1664036594</t>
  </si>
  <si>
    <t>https://podminky.urs.cz/item/CS_URS_2024_01/741420083</t>
  </si>
  <si>
    <t>27</t>
  </si>
  <si>
    <t>35442110</t>
  </si>
  <si>
    <t>štítek plastový - čísla svodů</t>
  </si>
  <si>
    <t>250718496</t>
  </si>
  <si>
    <t>28</t>
  </si>
  <si>
    <t>741421823</t>
  </si>
  <si>
    <t>Demontáž hromosvodného vedení bez zachování funkčnosti svodových drátů nebo lan na rovné střeše, průměru přes 8 mm</t>
  </si>
  <si>
    <t>-2022077808</t>
  </si>
  <si>
    <t>https://podminky.urs.cz/item/CS_URS_2024_01/741421823</t>
  </si>
  <si>
    <t>vedení po hřebenu střechy</t>
  </si>
  <si>
    <t>32,0</t>
  </si>
  <si>
    <t>29</t>
  </si>
  <si>
    <t>741421833</t>
  </si>
  <si>
    <t>Demontáž hromosvodného vedení bez zachování funkčnosti svodových drátů nebo lan na šikmé střeše, průměru přes 8 mm</t>
  </si>
  <si>
    <t>1345266991</t>
  </si>
  <si>
    <t>https://podminky.urs.cz/item/CS_URS_2024_01/741421833</t>
  </si>
  <si>
    <t>vedení po pultové střeše</t>
  </si>
  <si>
    <t>30</t>
  </si>
  <si>
    <t>741421851</t>
  </si>
  <si>
    <t>Demontáž hromosvodného vedení podpěr střešního vedení pod hřeben</t>
  </si>
  <si>
    <t>2112490862</t>
  </si>
  <si>
    <t>https://podminky.urs.cz/item/CS_URS_2024_01/741421851</t>
  </si>
  <si>
    <t>31</t>
  </si>
  <si>
    <t>741421863</t>
  </si>
  <si>
    <t>Demontáž hromosvodného vedení podpěr svislého vedení zazděného</t>
  </si>
  <si>
    <t>1135955006</t>
  </si>
  <si>
    <t>https://podminky.urs.cz/item/CS_URS_2024_01/741421863</t>
  </si>
  <si>
    <t>741421873</t>
  </si>
  <si>
    <t>Demontáž hromosvodného vedení doplňků ochranných úhelníků, délky přes 1,4 m</t>
  </si>
  <si>
    <t>309553985</t>
  </si>
  <si>
    <t>https://podminky.urs.cz/item/CS_URS_2024_01/741421873</t>
  </si>
  <si>
    <t>33</t>
  </si>
  <si>
    <t>74182000.R1</t>
  </si>
  <si>
    <t>Měření zemních odporů zemniče a revizní zpráva</t>
  </si>
  <si>
    <t>-1949347089</t>
  </si>
  <si>
    <t>vč. vypracování příslušné revizní zprávy hromosvodů pro objekt konírny</t>
  </si>
  <si>
    <t>762</t>
  </si>
  <si>
    <t>Konstrukce tesařské</t>
  </si>
  <si>
    <t>34</t>
  </si>
  <si>
    <t>762082220</t>
  </si>
  <si>
    <t>Profilování zhlaví trámů a ozdobných konců jednoduché seříznutí dvěma řezy, plochy do 160 cm2</t>
  </si>
  <si>
    <t>496483575</t>
  </si>
  <si>
    <t>https://podminky.urs.cz/item/CS_URS_2024_01/762082220</t>
  </si>
  <si>
    <t>"doplněk krokve pultové střechy pohled JV" 34</t>
  </si>
  <si>
    <t>"doplněk - krokev prodloužení střechy hrany pro závětrnou lištu v průchodu k hradbám" 1</t>
  </si>
  <si>
    <t>"doplněk - prodloužení vazných támů na štítové zdi obj. konírny v průchodu k hradbám"  4</t>
  </si>
  <si>
    <t>"doplněk krokve přesah pultové střechy zdi s průchodem k hradbám" 2</t>
  </si>
  <si>
    <t>prodloužení stávajících krokví viz TZ b) = o 600mm, pohled JV</t>
  </si>
  <si>
    <t>35</t>
  </si>
  <si>
    <t>762083122</t>
  </si>
  <si>
    <t>Impregnace řeziva máčením proti dřevokaznému hmyzu, houbám a plísním, třída ohrožení 3 a 4 (dřevo v exteriéru)</t>
  </si>
  <si>
    <t>m3</t>
  </si>
  <si>
    <t>-178528808</t>
  </si>
  <si>
    <t>https://podminky.urs.cz/item/CS_URS_2024_01/762083122</t>
  </si>
  <si>
    <t>"dodávka řeziva krokve, vzpěry" 2,16</t>
  </si>
  <si>
    <t>"dodávka řeziva doplnění vadných krokví předpoklad" 0,377</t>
  </si>
  <si>
    <t>"dodávka prken bednění střech (předpoklad)" 2,848</t>
  </si>
  <si>
    <t>"dodávka latí" 2,6</t>
  </si>
  <si>
    <t>"dodávka řeziva pro svislý rošt" 0,713</t>
  </si>
  <si>
    <t>"(r)" 0,102</t>
  </si>
  <si>
    <t>36</t>
  </si>
  <si>
    <t>762085112</t>
  </si>
  <si>
    <t>Montáž ocelových spojovacích prostředků (materiál ve specifikaci) svorníků nebo šroubů délky přes 150 do 300 mm</t>
  </si>
  <si>
    <t>653876943</t>
  </si>
  <si>
    <t>https://podminky.urs.cz/item/CS_URS_2024_01/762085112</t>
  </si>
  <si>
    <t>"doplněk svislý trám pro kotvení vzpěry krokve pultové střechy pohled JV - kotvený do zdiva" 34*3</t>
  </si>
  <si>
    <t>"doplněk svislý trám pro kotvení vzpěry krokve přesah pultové střechy zdi s průchodem k hradbám - kotvený do zdiva" 2*3</t>
  </si>
  <si>
    <t>37</t>
  </si>
  <si>
    <t>31197006.R</t>
  </si>
  <si>
    <t>tyč závitová Pz 4.6 M16, vč. dodávky podložek pro tesařské konstr a matic (Pz)</t>
  </si>
  <si>
    <t>-198204845</t>
  </si>
  <si>
    <t>"doplněk svislý trám pro kotvení vzpěry krokve pultové střechy pohled JV - kotvený do zdiva" 34*3*0,33</t>
  </si>
  <si>
    <t>"doplněk svislý trám pro kotvení vzpěry krokve přesah pultové střechy zdi s průchodem k hradbám - kotvený do zdiva" 2*3*0,33</t>
  </si>
  <si>
    <t>"(r)" 0,36</t>
  </si>
  <si>
    <t>38</t>
  </si>
  <si>
    <t>24750002.R1</t>
  </si>
  <si>
    <t>lepidlo na bázi MS polymeru</t>
  </si>
  <si>
    <t>litr</t>
  </si>
  <si>
    <t>-775647971</t>
  </si>
  <si>
    <t>pro kotvy pr. záv. tyč 16mm, vrtaný otvor 18mm, hloubka kotvení 160mm</t>
  </si>
  <si>
    <t>39</t>
  </si>
  <si>
    <t>762331923</t>
  </si>
  <si>
    <t>Vyřezání části střešní vazby vázané konstrukce krovů průřezové plochy řeziva přes 120 do 224 cm2, délky vyřezané části krovového prvku přes 5 do 8 m</t>
  </si>
  <si>
    <t>-454635670</t>
  </si>
  <si>
    <t>https://podminky.urs.cz/item/CS_URS_2024_01/762331923</t>
  </si>
  <si>
    <t>předpoklad výměna poškozenýcho krokví/vaznic střechy obj. pod plechovu krytinou ve výměře 10% celk. délky krokví</t>
  </si>
  <si>
    <t>(31*8,0+3*8,0)*10/100</t>
  </si>
  <si>
    <t>40</t>
  </si>
  <si>
    <t>762332132.R1</t>
  </si>
  <si>
    <t>Montáž vázaných konstrukcí krovů střech pultových, sedlových, valbových, stanových čtvercového nebo obdélníkového půdorysu z řeziva hraněného průřezové plochy přes 120 do 224 cm2</t>
  </si>
  <si>
    <t>683239191</t>
  </si>
  <si>
    <t>Poznámka k položce:_x000D_
předpokládá se tesařské spoje konstrukcí krovu půtové střechy -  čepy, dlaby sedla ap. !</t>
  </si>
  <si>
    <t>"doplněk krokve pultové střechy pohled JV" 34*2,0</t>
  </si>
  <si>
    <t>"doplněk - krokev prodloužení střechy hrany pro závětrnou lištu v průchodu k hradbám" 8,7</t>
  </si>
  <si>
    <t>"doplněk - prodloužení vazných támů na štítové zdi obj. konírny v průchodu k hradbám"  4*1,0</t>
  </si>
  <si>
    <t>"doplněk krokve přesah pultové střechy zdi s průchodem k hradbám" 2*1,5</t>
  </si>
  <si>
    <t>"doplněk vzpěry krokví pultové střechy pohled JV" 34*0,9</t>
  </si>
  <si>
    <t>"doplněk vzpěry krokví přesah pultové střechy zdi s průchodem k hradbám" 3*0,9</t>
  </si>
  <si>
    <t>41</t>
  </si>
  <si>
    <t>60512130</t>
  </si>
  <si>
    <t>hranol stavební řezivo průřezu do 224cm2 do dl 6m</t>
  </si>
  <si>
    <t>-1456200103</t>
  </si>
  <si>
    <t>"doplněk krokve pultové střechy pohled JV" 34*2,0*0,12*0,14</t>
  </si>
  <si>
    <t>"doplněk - krokev prodloužení střechy hrany pro závětrnou lištu v průchodu k hradbám" 8,7*0,12*0,14</t>
  </si>
  <si>
    <t>"doplněk - prodloužení vazných támů na štítové zdi obj. konírry v průchodu k hradbám"  4*1,0*0,12*0,14</t>
  </si>
  <si>
    <t>"doplněk krokve přesah pultové střechy zdi s průchodem k hradbám" 2*1,5*0,12*0,14</t>
  </si>
  <si>
    <t>"doplněk vzpěry krokví pultové střechy pohled JV" 34*0,9*0,12*0,14</t>
  </si>
  <si>
    <t>"doplněk vzpěry krokví přesah pultové střechy zdi s průchodem k hradbám" 3*0,9*0,12*0,14</t>
  </si>
  <si>
    <t>1,964*1,1 'Přepočtené koeficientem množství</t>
  </si>
  <si>
    <t>42</t>
  </si>
  <si>
    <t>762332922</t>
  </si>
  <si>
    <t>Doplnění střešní vazby řezivem (materiál v ceně) průřezové plochy přes 120 do 224 cm2</t>
  </si>
  <si>
    <t>1705689900</t>
  </si>
  <si>
    <t>https://podminky.urs.cz/item/CS_URS_2024_01/762332922</t>
  </si>
  <si>
    <t>předpoklad výměna poškozenýcho krokví/vaznic střechy obj. pod plechovu krytinou ve výměře 10% celk. délky krokví - profil hranolu dle skutečného stavu</t>
  </si>
  <si>
    <t>43</t>
  </si>
  <si>
    <t>762332932</t>
  </si>
  <si>
    <t>Doplnění střešní vazby řezivem - montáž (materiál ve specifikaci) nehoblovaným, průřezové plochy přes 120 do 224 cm2</t>
  </si>
  <si>
    <t>879247631</t>
  </si>
  <si>
    <t>https://podminky.urs.cz/item/CS_URS_2024_01/762332932</t>
  </si>
  <si>
    <t>prodloužení stávajících krokví viz TZ b) = 600mm</t>
  </si>
  <si>
    <t>34*0,6</t>
  </si>
  <si>
    <t>44</t>
  </si>
  <si>
    <t>112543706</t>
  </si>
  <si>
    <t>31*0,6*0,12*0,14</t>
  </si>
  <si>
    <t>3*0,6*0,10*0,17</t>
  </si>
  <si>
    <t>0,343*1,1 'Přepočtené koeficientem množství</t>
  </si>
  <si>
    <t>45</t>
  </si>
  <si>
    <t>762341210.R</t>
  </si>
  <si>
    <t>Montáž bednění střech rovných a šikmých sklonu do 60° s vyřezáním otvorů z prken hrubých na sraz tl. do 32 mm</t>
  </si>
  <si>
    <t>-750112559</t>
  </si>
  <si>
    <t>Poznámka k položce:_x000D_
Fakturace dle skutečného provedení na stavbě</t>
  </si>
  <si>
    <t>"doplněk pro sjednocení linie okap. hrany pohled JV s přesahem střechy jako u fasády s sgraffity" pl_Doplněk_JV</t>
  </si>
  <si>
    <t>"dtto, plocha pro napojení na stávající střešní rovinu přesahu střechy s fasádou sgraffiti" 2,0*2,0</t>
  </si>
  <si>
    <t>předpoklad výměna poškozeného bednění střechy obj. pod plechovu krytinou ve výměře 10% celk. plochy bednění</t>
  </si>
  <si>
    <t>"stávající plocha krytiny" (pl_A_B_celkem+pl_hlava_zdi)*10/100</t>
  </si>
  <si>
    <t>46</t>
  </si>
  <si>
    <t>60511085.R</t>
  </si>
  <si>
    <t>řezivo jehličnaté středové borovice š 120/150mm tl 24mm dl 4m</t>
  </si>
  <si>
    <t>-555226088</t>
  </si>
  <si>
    <t>"doplněk pro sjednocení linie okap. hrany pohled JV s přesahem střechy jako u fasády s sgraffity" pl_Doplněk_JV*0,025</t>
  </si>
  <si>
    <t>"dtto, plocha pro napojení na stávající střešní rovinu přesahu střechy s fasádou sgraffiti" 2,0*2,0*0,025</t>
  </si>
  <si>
    <t>předpoklad výměna poškozeného bednění střčechy obj. pod plechovu krytinou ve výměře 10% celk. plochy bednění - fakturace dle skutečného provedení (!)</t>
  </si>
  <si>
    <t>"stávající plocha krytiny" (pl_A_B_celkem+pl_hlava_zdi)*10/100*0,025</t>
  </si>
  <si>
    <t>2,589*1,1 'Přepočtené koeficientem množství</t>
  </si>
  <si>
    <t>47</t>
  </si>
  <si>
    <t>762341811</t>
  </si>
  <si>
    <t>Demontáž bednění a laťování bednění střech rovných, obloukových, sklonu do 60° se všemi nadstřešními konstrukcemi z prken hrubých, hoblovaných tl. do 32 mm</t>
  </si>
  <si>
    <t>2044072358</t>
  </si>
  <si>
    <t>https://podminky.urs.cz/item/CS_URS_2024_01/762341811</t>
  </si>
  <si>
    <t>48</t>
  </si>
  <si>
    <t>762342216</t>
  </si>
  <si>
    <t>Montáž laťování střech jednoduchých sklonu do 60° při osové vzdálenosti latí přes 360 do 600 mm</t>
  </si>
  <si>
    <t>-558502921</t>
  </si>
  <si>
    <t>https://podminky.urs.cz/item/CS_URS_2024_01/762342216</t>
  </si>
  <si>
    <t>viz v.č. D.1,1.b-2 nový stav - Legenda rozměrů střech</t>
  </si>
  <si>
    <t>31,25*8,7</t>
  </si>
  <si>
    <t>2,5*3,4</t>
  </si>
  <si>
    <t>"napojení a stávající rovinu střechy JV fasáda sgraffiti" 2,0*2,0</t>
  </si>
  <si>
    <t>49</t>
  </si>
  <si>
    <t>60514114</t>
  </si>
  <si>
    <t>řezivo jehličnaté lať impregnovaná dl 4 m</t>
  </si>
  <si>
    <t>420829838</t>
  </si>
  <si>
    <t>laťování rozestup 40cm</t>
  </si>
  <si>
    <t>356,0*2,5*0,04*0,06</t>
  </si>
  <si>
    <t>30,5*2*0,04*0,06</t>
  </si>
  <si>
    <t>(32,0+2,0)*0,04*0,06</t>
  </si>
  <si>
    <t>2,364*1,1 'Přepočtené koeficientem množství</t>
  </si>
  <si>
    <t>50</t>
  </si>
  <si>
    <t>762342511</t>
  </si>
  <si>
    <t>Montáž laťování montáž kontralatí na podklad bez tepelné izolace</t>
  </si>
  <si>
    <t>1010095112</t>
  </si>
  <si>
    <t>https://podminky.urs.cz/item/CS_URS_2024_01/762342511</t>
  </si>
  <si>
    <t>návrh viz TZ odst. b)</t>
  </si>
  <si>
    <t>(31+3+1)*8,7</t>
  </si>
  <si>
    <t>5*5,0</t>
  </si>
  <si>
    <t>doplněk</t>
  </si>
  <si>
    <t>(31+3)*2,0</t>
  </si>
  <si>
    <t>3*1,5</t>
  </si>
  <si>
    <t>51</t>
  </si>
  <si>
    <t>-1444507706</t>
  </si>
  <si>
    <t>402,0*0,04*0,06</t>
  </si>
  <si>
    <t>0,965*1,1 'Přepočtené koeficientem množství</t>
  </si>
  <si>
    <t>52</t>
  </si>
  <si>
    <t>762395000</t>
  </si>
  <si>
    <t>Spojovací prostředky krovů, bednění a laťování, nadstřešních konstrukcí svory, prkna, hřebíky, pásová ocel, vruty</t>
  </si>
  <si>
    <t>-20315605</t>
  </si>
  <si>
    <t>https://podminky.urs.cz/item/CS_URS_2024_01/762395000</t>
  </si>
  <si>
    <t>"dodávka řeziva krokve, vzpěry" 2,16/1,1</t>
  </si>
  <si>
    <t>"dodávka řeziva doplnění vadných krokví předpoklad" 0,377/1,1</t>
  </si>
  <si>
    <t>"dodávka prken bednění střech (předpoklad)" 2,848/1,1</t>
  </si>
  <si>
    <t>"dodávka latí" 2,6/1,1</t>
  </si>
  <si>
    <t>"dodávka pro kontralatě" 1,062/1,1</t>
  </si>
  <si>
    <t>"dodávka řeziva pro svislý rošt" 0,713/1,1</t>
  </si>
  <si>
    <t>"(r)" 0,027</t>
  </si>
  <si>
    <t>53</t>
  </si>
  <si>
    <t>762439001</t>
  </si>
  <si>
    <t>Obložení stěn montáž roštu podkladového</t>
  </si>
  <si>
    <t>2018776715</t>
  </si>
  <si>
    <t>https://podminky.urs.cz/item/CS_URS_2024_01/762439001</t>
  </si>
  <si>
    <t>"doplněk svislý trám pro kotvení vzpěry krokve pultové střechy pohled JV" 34*1,5</t>
  </si>
  <si>
    <t>"doplněk svislý trám pro kotvení vzpěry krokve přesah pultové střechy zdi s průchodem k hradbám" 2*1,5</t>
  </si>
  <si>
    <t>54</t>
  </si>
  <si>
    <t>60512125</t>
  </si>
  <si>
    <t>hranol stavební řezivo průřezu do 120cm2 do dl 6m</t>
  </si>
  <si>
    <t>-567813857</t>
  </si>
  <si>
    <t>"doplněk svislý trám pro kotvení vzpěry krokve pultové střechy pohled JV" 34*1,5*0,12*0,10</t>
  </si>
  <si>
    <t>"doplněk svislý trám pro kotvení vzpěry krokve přesah pultové střechy zdi s průchodem k hradbám" 2*1,5*0,12*0,1</t>
  </si>
  <si>
    <t>0,648*1,1 'Přepočtené koeficientem množství</t>
  </si>
  <si>
    <t>55</t>
  </si>
  <si>
    <t>762495000</t>
  </si>
  <si>
    <t>Spojovací prostředky olištování spár, obložení stropů, střešních podhledů a stěn hřebíky, vruty</t>
  </si>
  <si>
    <t>-1056119630</t>
  </si>
  <si>
    <t>https://podminky.urs.cz/item/CS_URS_2024_01/762495000</t>
  </si>
  <si>
    <t>"doplněk svislý trám pro kotvení vzpěry krokve pultové střechy pohled JV" 34*1,5*0,12</t>
  </si>
  <si>
    <t>"doplněk svislý trám pro kotvení vzpěry krokve přesah pultové střechy zdi s průchodem k hradbám" 2*1,5*0,12</t>
  </si>
  <si>
    <t>56</t>
  </si>
  <si>
    <t>998762112</t>
  </si>
  <si>
    <t>Přesun hmot tonážní pro kce tesařské s omezením mechanizace v objektech v přes 6 do 12 m</t>
  </si>
  <si>
    <t>-1871236484</t>
  </si>
  <si>
    <t>https://podminky.urs.cz/item/CS_URS_2024_01/998762112</t>
  </si>
  <si>
    <t>764</t>
  </si>
  <si>
    <t>Konstrukce klempířské</t>
  </si>
  <si>
    <t>57</t>
  </si>
  <si>
    <t>764001841</t>
  </si>
  <si>
    <t>Demontáž klempířských konstrukcí krytiny ze šablon do suti</t>
  </si>
  <si>
    <t>1089879556</t>
  </si>
  <si>
    <t>https://podminky.urs.cz/item/CS_URS_2024_01/764001841</t>
  </si>
  <si>
    <t>viz v.č. D.1.1.b-1 - půdorys střechy, STÁVAJÍCÍ stav - viz Legenda rozměrů střech</t>
  </si>
  <si>
    <t>"A" 31,25*8,1</t>
  </si>
  <si>
    <t>"B" 2,5*3,4</t>
  </si>
  <si>
    <t>"horní plocha zdi /roh obj. SZ" 1,5*0,75</t>
  </si>
  <si>
    <t>"oplechování /lemováhí horní plochy zdi průchodu k hradbám - doplněk sjednocení linie okap hr JV s přesahem střechy u fasády sgraffity" 2,1*(0,2*3)</t>
  </si>
  <si>
    <t>pl_dmtž_Al_kryt</t>
  </si>
  <si>
    <t>58</t>
  </si>
  <si>
    <t>764001861</t>
  </si>
  <si>
    <t>Demontáž klempířských konstrukcí oplechování hřebene z hřebenáčů do suti</t>
  </si>
  <si>
    <t>-567050584</t>
  </si>
  <si>
    <t>https://podminky.urs.cz/item/CS_URS_2024_01/764001861</t>
  </si>
  <si>
    <t>viz v.č. D.1.1.b-1 =stávající stav - ukončení pultové střehy na hřebenové hraně</t>
  </si>
  <si>
    <t>59</t>
  </si>
  <si>
    <t>764002801</t>
  </si>
  <si>
    <t>Demontáž klempířských konstrukcí závětrné lišty do suti</t>
  </si>
  <si>
    <t>-1598164809</t>
  </si>
  <si>
    <t>https://podminky.urs.cz/item/CS_URS_2024_01/764002801</t>
  </si>
  <si>
    <t>viz v.č. D.1.1.b-1 - půdorys střechy, stávající stav - viz Legenda rozměrů střech</t>
  </si>
  <si>
    <t>"A" 8,1</t>
  </si>
  <si>
    <t>"B" 3,4</t>
  </si>
  <si>
    <t>60</t>
  </si>
  <si>
    <t>764002812</t>
  </si>
  <si>
    <t>Demontáž klempířských konstrukcí okapového plechu do suti, v krytině skládané</t>
  </si>
  <si>
    <t>-575689856</t>
  </si>
  <si>
    <t>https://podminky.urs.cz/item/CS_URS_2024_01/764002812</t>
  </si>
  <si>
    <t>viz v.č. D.1.1.b-1 =stávající stav - okapová hrana obj.  pohled JV</t>
  </si>
  <si>
    <t>2,5+30,5</t>
  </si>
  <si>
    <t>61</t>
  </si>
  <si>
    <t>764002871</t>
  </si>
  <si>
    <t>Demontáž klempířských konstrukcí lemování zdí do suti</t>
  </si>
  <si>
    <t>-358521088</t>
  </si>
  <si>
    <t>https://podminky.urs.cz/item/CS_URS_2024_01/764002871</t>
  </si>
  <si>
    <t>viz v.č. D.1.1.b-1 =stávající stav - lemování tělesa komínu a valbové šindelové sousední střechy&gt;předpoklad výměny nedostatečného lemování styk konstr</t>
  </si>
  <si>
    <t>7,5+1,0</t>
  </si>
  <si>
    <t>"doplněk pro sjednocení linie okap. hrany pohled JV s přesahem střechy jako u fasády s sgraffity" 2,1</t>
  </si>
  <si>
    <t>62</t>
  </si>
  <si>
    <t>764004801</t>
  </si>
  <si>
    <t>Demontáž klempířských konstrukcí žlabu podokapního do suti</t>
  </si>
  <si>
    <t>-1045512139</t>
  </si>
  <si>
    <t>https://podminky.urs.cz/item/CS_URS_2024_01/764004801</t>
  </si>
  <si>
    <t>Poznámka k položce:_x000D_
Nové dešťové žlaby a svody na střeše konírny nebudou instalovány obdobně jako na ostatních střechách se šindelovou krytinou (!)</t>
  </si>
  <si>
    <t>viz v.č. D.1.1.b-1 =stávající stav - včetně háků a ost. příslušenství podokapního žlabu</t>
  </si>
  <si>
    <t>30,5+2,5</t>
  </si>
  <si>
    <t>63</t>
  </si>
  <si>
    <t>764004861</t>
  </si>
  <si>
    <t>Demontáž klempířských konstrukcí svodu do suti</t>
  </si>
  <si>
    <t>-520638869</t>
  </si>
  <si>
    <t>https://podminky.urs.cz/item/CS_URS_2024_01/764004861</t>
  </si>
  <si>
    <t>viz v.č. D.1.1.b-1 =stávající stav - děšťové svody vč. objímek a ost. příslušenství do suti JV pohled</t>
  </si>
  <si>
    <t>3,2+1,5+5,8+4,0</t>
  </si>
  <si>
    <t>64</t>
  </si>
  <si>
    <t>764231467</t>
  </si>
  <si>
    <t>Oplechování střešních prvků z měděného plechu úžlabí rš 670 mm</t>
  </si>
  <si>
    <t>-1334599583</t>
  </si>
  <si>
    <t>https://podminky.urs.cz/item/CS_URS_2024_01/764231467</t>
  </si>
  <si>
    <t>doplněk - provedení spojení střešních rovin na JV straně  střecha s fasádou sgraffiti</t>
  </si>
  <si>
    <t>2,5</t>
  </si>
  <si>
    <t>65</t>
  </si>
  <si>
    <t>764232403</t>
  </si>
  <si>
    <t>Oplechování střešních prvků z měděného plechu štítu závětrnou lištou rš 250 mm</t>
  </si>
  <si>
    <t>-1080344823</t>
  </si>
  <si>
    <t>https://podminky.urs.cz/item/CS_URS_2024_01/764232403</t>
  </si>
  <si>
    <t xml:space="preserve">viz v.č. D.1.1.b-2 - </t>
  </si>
  <si>
    <t>"krokev hrana zeď k přůchodu ke hradbám" 8,0</t>
  </si>
  <si>
    <t>"přístavek vstupu dolní část obj. koníren pohled SZ" 4,5</t>
  </si>
  <si>
    <t>2*0,75</t>
  </si>
  <si>
    <t>66</t>
  </si>
  <si>
    <t>764232432</t>
  </si>
  <si>
    <t>Oplechování střešních prvků z měděného plechu okapu okapovým plechem střechy rovné rš 200 mm</t>
  </si>
  <si>
    <t>-1844704005</t>
  </si>
  <si>
    <t>https://podminky.urs.cz/item/CS_URS_2024_01/764232432</t>
  </si>
  <si>
    <t>"střecha konírny" 30,5</t>
  </si>
  <si>
    <t>"střecha přístavku v dolní části obj. koníren pohled SZ" 2,5</t>
  </si>
  <si>
    <t>1,5</t>
  </si>
  <si>
    <t>doplněk pro sjednocení linie okap. hrany pohled JV s přesahem střechy jako u fasády s sgraffity"</t>
  </si>
  <si>
    <t xml:space="preserve">"doplněk-střecha zdi na průchodem k hradbám pohled SZ" 2,0 </t>
  </si>
  <si>
    <t>"doplněk střecha zdi podhled JV pro sjednocení přesahu střech s částí u fasády s sgraffiti" 32,0+2,5+(2,0)</t>
  </si>
  <si>
    <t>67</t>
  </si>
  <si>
    <t>764331417</t>
  </si>
  <si>
    <t>Lemování zdí z měděného plechu boční nebo horní rovných, střech s krytinou skládanou mimo prejzovou rš 670 mm</t>
  </si>
  <si>
    <t>-416853352</t>
  </si>
  <si>
    <t>https://podminky.urs.cz/item/CS_URS_2024_01/764331417</t>
  </si>
  <si>
    <t>"stěna s komínovým tělesem a navazující valbovou střechou se šindelovou krytinou" 7,5</t>
  </si>
  <si>
    <t>"střecha B u stáv. zdi" 0,5+3,5+2,0</t>
  </si>
  <si>
    <t>68</t>
  </si>
  <si>
    <t>998764112</t>
  </si>
  <si>
    <t>Přesun hmot tonážní pro konstrukce klempířské s omezením mechanizace v objektech v přes 6 do 12 m</t>
  </si>
  <si>
    <t>1098552888</t>
  </si>
  <si>
    <t>https://podminky.urs.cz/item/CS_URS_2024_01/998764112</t>
  </si>
  <si>
    <t>765</t>
  </si>
  <si>
    <t>Krytina skládaná</t>
  </si>
  <si>
    <t>69</t>
  </si>
  <si>
    <t>765162.R1</t>
  </si>
  <si>
    <t>Montáž střešních doplňků krytiny z dřevěných šindelů protisněhové zábrany držáku (kulatiny sněholamu)</t>
  </si>
  <si>
    <t>1537912300</t>
  </si>
  <si>
    <t>viz v.č. D.1.1.b-2 - dle vzoru použitých sněhových zábran na sousední střeše z dřev šindelů</t>
  </si>
  <si>
    <t>70</t>
  </si>
  <si>
    <t>59660886.R1</t>
  </si>
  <si>
    <t>protisněhová zábrana držák kulatiny do D 120mm, vč. spoj. mat.</t>
  </si>
  <si>
    <t>-591572764</t>
  </si>
  <si>
    <t>71</t>
  </si>
  <si>
    <t>05217000</t>
  </si>
  <si>
    <t>kulatina dřevěná tlakově impregovaná protisněhová zábrana</t>
  </si>
  <si>
    <t>1684668358</t>
  </si>
  <si>
    <t>"pultová střecha pohled SZ" 30,0</t>
  </si>
  <si>
    <t>72</t>
  </si>
  <si>
    <t>765162801</t>
  </si>
  <si>
    <t>Demontáž krytiny z dřevěných šindelů sklon střechy do 45° do suti</t>
  </si>
  <si>
    <t>321712998</t>
  </si>
  <si>
    <t>https://podminky.urs.cz/item/CS_URS_2024_01/765162801</t>
  </si>
  <si>
    <t>viz v.č. D.1.1.b-1 =stávající stav &gt;Demont stávající šindelové krytiny na valbové střeše, pro provedení úžlabí/lemování styku dvou střešních ploch</t>
  </si>
  <si>
    <t>6,0*1,0</t>
  </si>
  <si>
    <t>73</t>
  </si>
  <si>
    <t>765164123</t>
  </si>
  <si>
    <t>Krytina z dřevěných šindelů na laťování, přibití měděnými hřeby sklon do 45° dvojité krytí rovné délka šindele 500 mm</t>
  </si>
  <si>
    <t>-378232054</t>
  </si>
  <si>
    <t>https://podminky.urs.cz/item/CS_URS_2024_01/765164123</t>
  </si>
  <si>
    <t>viz v.č. D.1.1.b-2 - půdorys střechy, nový stav - viz Legenda rozměrů střech - modřínový impregnovaný šindel</t>
  </si>
  <si>
    <t>"A" 31,25*8,7</t>
  </si>
  <si>
    <t>1,5*0,75</t>
  </si>
  <si>
    <t>viz v.č. D.1.1.b-1 =stávající stav &gt; Nové šindelové krytiny na valbové střeše, pro provedení žlabí/lemování styku dvou střešních ploch</t>
  </si>
  <si>
    <t>"doplněk pro sjednocení linie okap. hrany pohled JV s přesahem střechy jako u fasády s sgraffity" (32,0+2,0)*2,1</t>
  </si>
  <si>
    <t>74</t>
  </si>
  <si>
    <t>765164133.R</t>
  </si>
  <si>
    <t>Krytina z dřevěných šindelů na laťování, přibití měděnými hřeby sklon do 45° dvojité krytí kónické (nároží, úžlabí apod.) délka šindele 500 mm</t>
  </si>
  <si>
    <t>-1870531606</t>
  </si>
  <si>
    <t>viz v.č. D.1.1.b-1 =stávající stav - plocha od tělesa komínu a valbové šindelové sousední střechy&gt;po výměně úžlabí/lemování styk střech</t>
  </si>
  <si>
    <t>7,5*1,0</t>
  </si>
  <si>
    <t>"doplněk pro sjednocení linie okap. hrany pohled JV s přesahem střechy jako u fasády s sgraffity - kompletní pokrýv. napojení dř. šindele" 2,0*2,0</t>
  </si>
  <si>
    <t>75</t>
  </si>
  <si>
    <t>765191013</t>
  </si>
  <si>
    <t>Montáž pojistné hydroizolační nebo parotěsné fólie kladené ve sklonu přes 20° volně na bednění nebo tepelnou izolaci</t>
  </si>
  <si>
    <t>-381444314</t>
  </si>
  <si>
    <t>https://podminky.urs.cz/item/CS_URS_2024_01/765191013</t>
  </si>
  <si>
    <t>návrh viz TZ odst b)</t>
  </si>
  <si>
    <t>76</t>
  </si>
  <si>
    <t>28329322</t>
  </si>
  <si>
    <t>fólie kontaktní difuzně propustná pro doplňkovou hydroizolační vrstvu, čtyřvrstvá mikroporézní PP 160g/m2</t>
  </si>
  <si>
    <t>-1260031374</t>
  </si>
  <si>
    <t>viz TZ odsb) strana 2</t>
  </si>
  <si>
    <t>358,9*1,1 'Přepočtené koeficientem množství</t>
  </si>
  <si>
    <t>77</t>
  </si>
  <si>
    <t>998765112</t>
  </si>
  <si>
    <t>Přesun hmot tonážní pro krytiny skládané s omezením mechanizace v objektech v přes 6 do 12 m</t>
  </si>
  <si>
    <t>1907329913</t>
  </si>
  <si>
    <t>https://podminky.urs.cz/item/CS_URS_2024_01/998765112</t>
  </si>
  <si>
    <t>783</t>
  </si>
  <si>
    <t>Dokončovací práce - nátěry</t>
  </si>
  <si>
    <t>78</t>
  </si>
  <si>
    <t>783208110</t>
  </si>
  <si>
    <t>Provedení nátěru tesařských konstrukcí lazurovacího dvojnásobného</t>
  </si>
  <si>
    <t>1036803184</t>
  </si>
  <si>
    <t>https://podminky.urs.cz/item/CS_URS_2024_01/783208110</t>
  </si>
  <si>
    <t>Poznámka k položce:_x000D_
Návrh použití nátěrových hmot/systémového řešení povrchové úpravy a odstín - zhotovitel předloží řešení INV k odsouhlasení !)_x000D_
2 v 1 základový a vrchní nátěr v jednom._x000D_
Vrchní nátěr chrání před napadením plísní, houbami a řasami._x000D_
Mimořádně odolný vůči UV záření a povětrnostním podmínkám.</t>
  </si>
  <si>
    <t>spotřeba 24m2/l v jednom nátěru</t>
  </si>
  <si>
    <t>"doplněk krokve pultové střechy pohled JV" 34*2,0*(0,12+0,14)*2</t>
  </si>
  <si>
    <t>"doplněk - krokev prodloužení střechy hrany pro závětrnou lištu v průchodu k hradbám" 8,7*(0,12+0,14)*2</t>
  </si>
  <si>
    <t>"doplněk - prodloužení vazných támů na štítové zdi obj. konírry v průchodu k hradbám"  4,0*(0,12+0,14)*2</t>
  </si>
  <si>
    <t>"doplněk krokve přesah pultové střechy zdi s průchodem k hradbám" 2*1,5*(0,12+0,14)*2</t>
  </si>
  <si>
    <t>"doplněk vzpěry krokví pultové střechy pohled JV" 34*0,9*(0,12+0,14)*2</t>
  </si>
  <si>
    <t>"doplněk vzpěry krokví přesah pultové střechy zdi s průchodem k hradbám" 3*0,9*(0,12+0,14)*2</t>
  </si>
  <si>
    <t>31*0,6*(0,12+0,14)*2</t>
  </si>
  <si>
    <t>3*0,6*(0,10+0,17)*2</t>
  </si>
  <si>
    <t>bednění přesahu střechy pohled JV</t>
  </si>
  <si>
    <t>34,0*2,0*1,05</t>
  </si>
  <si>
    <t>bednění přesahu střechy na zdi s průchodem k hradbám</t>
  </si>
  <si>
    <t>2,1*1,5*1,05</t>
  </si>
  <si>
    <t>bednění prodloužení přesah stěchy u závětrné lišty u průchodu k hradbám</t>
  </si>
  <si>
    <t>8,7*0,5*1,05</t>
  </si>
  <si>
    <t>bednění přesahu horního líce roh zdi SZ</t>
  </si>
  <si>
    <t>1,5*0,2+0,5*0,2*2</t>
  </si>
  <si>
    <t>bednění přesahu střechy stávající pohled SZ</t>
  </si>
  <si>
    <t>29,7*0,25+2,5*0,25</t>
  </si>
  <si>
    <t>stávající  přesah krokví pohled SZ</t>
  </si>
  <si>
    <t>31*0,25*(0,14+0,12+0,14)+3*(0,17+0,1+0,17)+4*(0,14+0,12+0,14)</t>
  </si>
  <si>
    <t>"(r)" 0,670</t>
  </si>
  <si>
    <t>79</t>
  </si>
  <si>
    <t>2459208.R1</t>
  </si>
  <si>
    <t>tenkovrstvá olejová lazura pro dřevěné plochy v exteriéru s dlouhou životností</t>
  </si>
  <si>
    <t>-95301876</t>
  </si>
  <si>
    <t>pl_nátěr_tesař*0,042*2*1,1</t>
  </si>
  <si>
    <t>"(r)" 0,162</t>
  </si>
  <si>
    <t>80</t>
  </si>
  <si>
    <t>783264101</t>
  </si>
  <si>
    <t>Základní nátěr tesařských konstrukcí jednonásobný olejový</t>
  </si>
  <si>
    <t>798197700</t>
  </si>
  <si>
    <t>https://podminky.urs.cz/item/CS_URS_2024_01/783264101</t>
  </si>
  <si>
    <t>81</t>
  </si>
  <si>
    <t>783503310</t>
  </si>
  <si>
    <t>Provedení nátěru krytiny základního nebo napouštěcího jednonásobného, krytiny ze dřevěných šindelů, sklon přes 30 do 60°</t>
  </si>
  <si>
    <t>-1794704857</t>
  </si>
  <si>
    <t>https://podminky.urs.cz/item/CS_URS_2024_01/783503310</t>
  </si>
  <si>
    <t xml:space="preserve">Poznámka k položce:_x000D_
Návrh použití nátěrových hmot/systémového řešení povrchové úpravy a odstín dřevěného šindele - zhotovitel předloží toto řešení INV k odsouhlasení před realizací !)_x000D_
_x000D_
</t>
  </si>
  <si>
    <t>Návrh použití nátěrových hmot/systémového řešení povrchové úpravy a odstín dřevěného šindele - zhotovitel předloží toto řešení INV k odsouhlasení před</t>
  </si>
  <si>
    <t xml:space="preserve">"(r)" </t>
  </si>
  <si>
    <t>82</t>
  </si>
  <si>
    <t>2461120.R</t>
  </si>
  <si>
    <t>fermež lněná</t>
  </si>
  <si>
    <t>1609925050</t>
  </si>
  <si>
    <t xml:space="preserve">Poznámka k položce:_x000D_
Návrh použití nátěrových hmot/systémového řešení povrchové úpravy a odstín dřevěného šindele - zhotovitel předloží toto řešení INV k odsouhlasení před realizací !)_x000D_
</t>
  </si>
  <si>
    <t>pl_střech_celkem*0,155</t>
  </si>
  <si>
    <t>"(r)" 0,37</t>
  </si>
  <si>
    <t>83</t>
  </si>
  <si>
    <t>783507380</t>
  </si>
  <si>
    <t>Provedení nátěru krytiny krycího dvojnásobného, krytiny ze dřevěných šindelů přes 30 do 60°</t>
  </si>
  <si>
    <t>-88113967</t>
  </si>
  <si>
    <t>https://podminky.urs.cz/item/CS_URS_2024_01/783507380</t>
  </si>
  <si>
    <t>84</t>
  </si>
  <si>
    <t>24590815.R</t>
  </si>
  <si>
    <t>prostředek impregnační na ochranu dřeva, hloubkové napouštědlo a zároveň vrchní nátěr</t>
  </si>
  <si>
    <t>-2024228166</t>
  </si>
  <si>
    <t xml:space="preserve">Poznámka k položce:_x000D_
karbolineum extra 2kg na 6,7 m2_x000D_
Návrh použití nátěrových hmot/systémového řešení povrchové úpravy a odstín dřevěného šindele - zhotovitel předloží toto řešení INV k odsouhlasení před realizací !)_x000D_
</t>
  </si>
  <si>
    <t>pl_střech_celkem*0,15*2</t>
  </si>
  <si>
    <t>"(r)" 0,83</t>
  </si>
  <si>
    <t>85</t>
  </si>
  <si>
    <t>783826615</t>
  </si>
  <si>
    <t>Hydrofobizační nátěr omítek silikonový, transparentní, povrchů hladkých omítek hladkých, zrnitých tenkovrstvých nebo štukových stupně členitosti 1 a 2</t>
  </si>
  <si>
    <t>2072111243</t>
  </si>
  <si>
    <t>https://podminky.urs.cz/item/CS_URS_2024_01/783826615</t>
  </si>
  <si>
    <t>zhotovitel před provedením dodá systémové řešení souvrství vnějších omítek INV k odsouhlasení</t>
  </si>
  <si>
    <t>86</t>
  </si>
  <si>
    <t>783827427</t>
  </si>
  <si>
    <t>Krycí (ochranný ) nátěr omítek dvojnásobný hladkých omítek hladkých, zrnitých tenkovrstvých nebo štukových stupně členitosti 1 a 2 vápenný</t>
  </si>
  <si>
    <t>-1511573244</t>
  </si>
  <si>
    <t>https://podminky.urs.cz/item/CS_URS_2024_01/783827427</t>
  </si>
  <si>
    <t>02 - VRN</t>
  </si>
  <si>
    <t>VRN -  Vedlejší rozpočtové náklady</t>
  </si>
  <si>
    <t xml:space="preserve">    VRN3 - Zařízení staveniště</t>
  </si>
  <si>
    <t xml:space="preserve">    VRN5 - Finanční náklady</t>
  </si>
  <si>
    <t xml:space="preserve">    VRN7 - Provozní vlivy</t>
  </si>
  <si>
    <t xml:space="preserve">    VRN8 - Přesun stavebních kapacit</t>
  </si>
  <si>
    <t xml:space="preserve"> Vedlejší rozpočtové náklady</t>
  </si>
  <si>
    <t>VRN3</t>
  </si>
  <si>
    <t>Zařízení staveniště</t>
  </si>
  <si>
    <t>032103000</t>
  </si>
  <si>
    <t>Náklady na stavební buňky</t>
  </si>
  <si>
    <t>…</t>
  </si>
  <si>
    <t>CS ÚRS 2024 02</t>
  </si>
  <si>
    <t>1024</t>
  </si>
  <si>
    <t>-51672305</t>
  </si>
  <si>
    <t>https://podminky.urs.cz/item/CS_URS_2024_02/032103000</t>
  </si>
  <si>
    <t>minimální požadavky na vybavení ZS - náklady  zhotovitele po celou dobu výstavby</t>
  </si>
  <si>
    <t>1x kontejner pro odpočinek pracovníků a místo pro kancelář vedení stavby a TDS</t>
  </si>
  <si>
    <t xml:space="preserve">1x kontejner pro skladování ručního nářadí, příp. kusových materiálů  a pod.) </t>
  </si>
  <si>
    <t>1x mobilní  box WC - vč. provozního servisu</t>
  </si>
  <si>
    <t>"soubor vč. dopravy naložení/složení " 1</t>
  </si>
  <si>
    <t>033103000</t>
  </si>
  <si>
    <t>Připojení energií</t>
  </si>
  <si>
    <t>-959007574</t>
  </si>
  <si>
    <t>https://podminky.urs.cz/item/CS_URS_2024_02/033103000</t>
  </si>
  <si>
    <t>náklady zhotovitele na provedení staveništních přípojek vody a elektrické energie - měření podružnými měřidly - stav.rozvaděč ELM, podružný vodoměr</t>
  </si>
  <si>
    <t>033203000.1</t>
  </si>
  <si>
    <t>Energie pro zařízení staveniště</t>
  </si>
  <si>
    <t>647037676</t>
  </si>
  <si>
    <t>https://podminky.urs.cz/item/CS_URS_2024_02/033203000.1</t>
  </si>
  <si>
    <t>náklady zhotovitele za spotřebovanou el. energii a vodu - náklady ve skutečné výši spotřeby budou vyučtovány objednatelem zhotoviteli</t>
  </si>
  <si>
    <t>039103000</t>
  </si>
  <si>
    <t>Rozebrání, bourání a odvoz zařízení staveniště</t>
  </si>
  <si>
    <t>1399353659</t>
  </si>
  <si>
    <t>https://podminky.urs.cz/item/CS_URS_2024_02/039103000</t>
  </si>
  <si>
    <t xml:space="preserve">kompletní soubor - odvoz kontejneru a buňky WC vč. dopravy naložení/složení </t>
  </si>
  <si>
    <t xml:space="preserve"> a po dokončení díla - úprava ploch dotčených stavbou a ZS do stavu, který byl před zahájením prací - viz zápis o předání a převzetí staveniště/díla</t>
  </si>
  <si>
    <t>VRN5</t>
  </si>
  <si>
    <t>Finanční náklady</t>
  </si>
  <si>
    <t>052103000</t>
  </si>
  <si>
    <t>Rezerva investora - nesoutěžitelná</t>
  </si>
  <si>
    <t>1213570022</t>
  </si>
  <si>
    <t>https://podminky.urs.cz/item/CS_URS_2024_02/052103000</t>
  </si>
  <si>
    <t>- nesoutěžítelná rezerva INV na krytí nákladů v rozpočtu neuvedených</t>
  </si>
  <si>
    <t xml:space="preserve">- čerpání této rezervy je možné jen dle dohody v Smlouvě, za podmínek SoD, ocenění dle soustavvy URS v aktuální CÚ, </t>
  </si>
  <si>
    <t>uchazeči o VZMR jednotně uvedou částku 180 000,- Kč</t>
  </si>
  <si>
    <t>VRN7</t>
  </si>
  <si>
    <t>Provozní vlivy</t>
  </si>
  <si>
    <t>071103000</t>
  </si>
  <si>
    <t>Provoz investora - na ztížené provádění stavebních prací v důsledku nepřerušeného provozu na staveništi...</t>
  </si>
  <si>
    <t>-1754648130</t>
  </si>
  <si>
    <t>https://podminky.urs.cz/item/CS_URS_2024_02/071103000</t>
  </si>
  <si>
    <t>Poznámka k položce:_x000D_
na ztížené provádění stavebních prací v důsledku nepřerušeného _x000D_
provozu na staveništi nebo v případech nepřerušeného provozu v objektech, v nichž se stavební práce provádí.</t>
  </si>
  <si>
    <t xml:space="preserve">základ pro množst. m.j.=náklady ZRN stavby, zadávací podmínka počet procent nepřesáhne 1,5 - náklady kryjí omezení prací a zabezpečení staveniště ap. </t>
  </si>
  <si>
    <t>VRN8</t>
  </si>
  <si>
    <t>Přesun stavebních kapacit</t>
  </si>
  <si>
    <t>081103000</t>
  </si>
  <si>
    <t>Denní doprava pracovníků na pracoviště</t>
  </si>
  <si>
    <t>-624986045</t>
  </si>
  <si>
    <t>https://podminky.urs.cz/item/CS_URS_2024_02/081103000</t>
  </si>
  <si>
    <t>doprava pracovníků na staveniště (tam a zpět) - předpoklaná lhůty výstavby 60 dnů</t>
  </si>
  <si>
    <t>SEZNAM FIGUR</t>
  </si>
  <si>
    <t>Výměra</t>
  </si>
  <si>
    <t xml:space="preserve"> 01</t>
  </si>
  <si>
    <t>Použití figury:</t>
  </si>
  <si>
    <t>Krytina ze šindelů dřevěných dl 500 mm dvojité krytí rovné na laťování Cu hřeby sklon do 45°</t>
  </si>
  <si>
    <t>Montáž bednění střech rovných a šikmých sklonu do 60° z hrubých prken na sraz tl do 32 mm</t>
  </si>
  <si>
    <t>Demontáž bednění střech z prken</t>
  </si>
  <si>
    <t>řezivo jehličnaté středové smrk, borovice š 120/150mm tl 24mm dl 4m</t>
  </si>
  <si>
    <t>plocha celkem demontované stáv. krytiny z Al šablon, vč. krytí hlavy zdi u přístavkuobj. konírny</t>
  </si>
  <si>
    <t>Montáž laťování na střechách jednoduchých sklonu do 60° osové vzdálenosti přes 360 do 600 mm</t>
  </si>
  <si>
    <t>pl_fasády</t>
  </si>
  <si>
    <t>celkem plocha fasády k celkové opravě omítek</t>
  </si>
  <si>
    <t>Montáž lešení řadového trubkového lehkého s podlahami zatížení do 200 kg/m2 š od 0,6 do 0,9 m v do 10 m</t>
  </si>
  <si>
    <t>Příplatek k lešení řadovému trubkovému lehkému s podlahami š 0,9 m v 10 m za první a ZKD den použití</t>
  </si>
  <si>
    <t>Demontáž lešení řadového trubkového lehkého s podlahami zatížení do 200 kg/m2 š přes 0,6 do 0,9 m v do 10 m</t>
  </si>
  <si>
    <t>Provedení lazurovacíhon dvojnásobného nátěru tesařských konstrukcí</t>
  </si>
  <si>
    <t>Základní jednonásobný olejový nátěr tesařských konstrukcí</t>
  </si>
  <si>
    <t>olej tvrdý na dřevo</t>
  </si>
  <si>
    <t>Otlučení (osekání) vnější vápenné nebo vápenocementové omítky stupně členitosti 1 a 2 v rozsahu přes 80 do 100 %</t>
  </si>
  <si>
    <t>Vápenný postřik vnějších stěn nanášený celoplošně ručně</t>
  </si>
  <si>
    <t>Vápenná omítka štuková dvouvrstvá vnějších stěn nanášená ručně</t>
  </si>
  <si>
    <t>Příplatek k vápenné omítce vnějších stěn za každých dalších 5 mm tloušťky ručně</t>
  </si>
  <si>
    <t>Hydrofobizační transparentní silikonový nátěr omítek stupně členitosti 1 a 2</t>
  </si>
  <si>
    <t>Krycí dvojnásobný vápenný nátěr omítek stupně členitosti 1 a 2</t>
  </si>
  <si>
    <t>Montáž pojistné hydroizolační nebo parotěsné fólie kladené přes 20° volně na bednění nebo tepelnou izolaci</t>
  </si>
  <si>
    <t>Provedení napouštěcího jednonásobného nátěru krytiny ze dřevěných šindelů sklon přes 30 do 60°</t>
  </si>
  <si>
    <t>Provedení krycího dvojnásobného nátěru krytiny ze dřevěných šindelů sklon přes 30 do 60°</t>
  </si>
  <si>
    <t>prostředek impregnační na ochranu dřeva</t>
  </si>
  <si>
    <t>fermež napouštěcí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</si>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</sst>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  <fill>
      <patternFill patternType="solid">
        <fgColor rgb="FFCCFFCC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2" fillId="5" borderId="23" xfId="0" applyFont="1" applyFill="1" applyBorder="1" applyAlignment="1">
      <alignment horizontal="center"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22" fillId="6" borderId="23" xfId="0" applyFont="1" applyFill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997013869" TargetMode="External"/><Relationship Id="rId18" Type="http://schemas.openxmlformats.org/officeDocument/2006/relationships/hyperlink" Target="https://podminky.urs.cz/item/CS_URS_2024_01/741420083" TargetMode="External"/><Relationship Id="rId26" Type="http://schemas.openxmlformats.org/officeDocument/2006/relationships/hyperlink" Target="https://podminky.urs.cz/item/CS_URS_2024_01/762085112" TargetMode="External"/><Relationship Id="rId39" Type="http://schemas.openxmlformats.org/officeDocument/2006/relationships/hyperlink" Target="https://podminky.urs.cz/item/CS_URS_2024_01/764002801" TargetMode="External"/><Relationship Id="rId21" Type="http://schemas.openxmlformats.org/officeDocument/2006/relationships/hyperlink" Target="https://podminky.urs.cz/item/CS_URS_2024_01/741421851" TargetMode="External"/><Relationship Id="rId34" Type="http://schemas.openxmlformats.org/officeDocument/2006/relationships/hyperlink" Target="https://podminky.urs.cz/item/CS_URS_2024_01/762439001" TargetMode="External"/><Relationship Id="rId42" Type="http://schemas.openxmlformats.org/officeDocument/2006/relationships/hyperlink" Target="https://podminky.urs.cz/item/CS_URS_2024_01/764004801" TargetMode="External"/><Relationship Id="rId47" Type="http://schemas.openxmlformats.org/officeDocument/2006/relationships/hyperlink" Target="https://podminky.urs.cz/item/CS_URS_2024_01/764331417" TargetMode="External"/><Relationship Id="rId50" Type="http://schemas.openxmlformats.org/officeDocument/2006/relationships/hyperlink" Target="https://podminky.urs.cz/item/CS_URS_2024_01/765164123" TargetMode="External"/><Relationship Id="rId55" Type="http://schemas.openxmlformats.org/officeDocument/2006/relationships/hyperlink" Target="https://podminky.urs.cz/item/CS_URS_2024_01/783503310" TargetMode="External"/><Relationship Id="rId7" Type="http://schemas.openxmlformats.org/officeDocument/2006/relationships/hyperlink" Target="https://podminky.urs.cz/item/CS_URS_2024_01/977131116" TargetMode="External"/><Relationship Id="rId2" Type="http://schemas.openxmlformats.org/officeDocument/2006/relationships/hyperlink" Target="https://podminky.urs.cz/item/CS_URS_2024_01/622311141" TargetMode="External"/><Relationship Id="rId16" Type="http://schemas.openxmlformats.org/officeDocument/2006/relationships/hyperlink" Target="https://podminky.urs.cz/item/CS_URS_2024_01/741420021" TargetMode="External"/><Relationship Id="rId29" Type="http://schemas.openxmlformats.org/officeDocument/2006/relationships/hyperlink" Target="https://podminky.urs.cz/item/CS_URS_2024_01/762332932" TargetMode="External"/><Relationship Id="rId11" Type="http://schemas.openxmlformats.org/officeDocument/2006/relationships/hyperlink" Target="https://podminky.urs.cz/item/CS_URS_2024_01/997013509" TargetMode="External"/><Relationship Id="rId24" Type="http://schemas.openxmlformats.org/officeDocument/2006/relationships/hyperlink" Target="https://podminky.urs.cz/item/CS_URS_2024_01/762082220" TargetMode="External"/><Relationship Id="rId32" Type="http://schemas.openxmlformats.org/officeDocument/2006/relationships/hyperlink" Target="https://podminky.urs.cz/item/CS_URS_2024_01/762342511" TargetMode="External"/><Relationship Id="rId37" Type="http://schemas.openxmlformats.org/officeDocument/2006/relationships/hyperlink" Target="https://podminky.urs.cz/item/CS_URS_2024_01/764001841" TargetMode="External"/><Relationship Id="rId40" Type="http://schemas.openxmlformats.org/officeDocument/2006/relationships/hyperlink" Target="https://podminky.urs.cz/item/CS_URS_2024_01/764002812" TargetMode="External"/><Relationship Id="rId45" Type="http://schemas.openxmlformats.org/officeDocument/2006/relationships/hyperlink" Target="https://podminky.urs.cz/item/CS_URS_2024_01/764232403" TargetMode="External"/><Relationship Id="rId53" Type="http://schemas.openxmlformats.org/officeDocument/2006/relationships/hyperlink" Target="https://podminky.urs.cz/item/CS_URS_2024_01/783208110" TargetMode="External"/><Relationship Id="rId58" Type="http://schemas.openxmlformats.org/officeDocument/2006/relationships/hyperlink" Target="https://podminky.urs.cz/item/CS_URS_2024_01/783827427" TargetMode="External"/><Relationship Id="rId5" Type="http://schemas.openxmlformats.org/officeDocument/2006/relationships/hyperlink" Target="https://podminky.urs.cz/item/CS_URS_2024_01/941111211" TargetMode="External"/><Relationship Id="rId19" Type="http://schemas.openxmlformats.org/officeDocument/2006/relationships/hyperlink" Target="https://podminky.urs.cz/item/CS_URS_2024_01/741421823" TargetMode="External"/><Relationship Id="rId4" Type="http://schemas.openxmlformats.org/officeDocument/2006/relationships/hyperlink" Target="https://podminky.urs.cz/item/CS_URS_2024_01/941111111" TargetMode="External"/><Relationship Id="rId9" Type="http://schemas.openxmlformats.org/officeDocument/2006/relationships/hyperlink" Target="https://podminky.urs.cz/item/CS_URS_2024_01/997013213" TargetMode="External"/><Relationship Id="rId14" Type="http://schemas.openxmlformats.org/officeDocument/2006/relationships/hyperlink" Target="https://podminky.urs.cz/item/CS_URS_2024_01/998018002" TargetMode="External"/><Relationship Id="rId22" Type="http://schemas.openxmlformats.org/officeDocument/2006/relationships/hyperlink" Target="https://podminky.urs.cz/item/CS_URS_2024_01/741421863" TargetMode="External"/><Relationship Id="rId27" Type="http://schemas.openxmlformats.org/officeDocument/2006/relationships/hyperlink" Target="https://podminky.urs.cz/item/CS_URS_2024_01/762331923" TargetMode="External"/><Relationship Id="rId30" Type="http://schemas.openxmlformats.org/officeDocument/2006/relationships/hyperlink" Target="https://podminky.urs.cz/item/CS_URS_2024_01/762341811" TargetMode="External"/><Relationship Id="rId35" Type="http://schemas.openxmlformats.org/officeDocument/2006/relationships/hyperlink" Target="https://podminky.urs.cz/item/CS_URS_2024_01/762495000" TargetMode="External"/><Relationship Id="rId43" Type="http://schemas.openxmlformats.org/officeDocument/2006/relationships/hyperlink" Target="https://podminky.urs.cz/item/CS_URS_2024_01/764004861" TargetMode="External"/><Relationship Id="rId48" Type="http://schemas.openxmlformats.org/officeDocument/2006/relationships/hyperlink" Target="https://podminky.urs.cz/item/CS_URS_2024_01/998764112" TargetMode="External"/><Relationship Id="rId56" Type="http://schemas.openxmlformats.org/officeDocument/2006/relationships/hyperlink" Target="https://podminky.urs.cz/item/CS_URS_2024_01/783507380" TargetMode="External"/><Relationship Id="rId8" Type="http://schemas.openxmlformats.org/officeDocument/2006/relationships/hyperlink" Target="https://podminky.urs.cz/item/CS_URS_2024_01/978015391" TargetMode="External"/><Relationship Id="rId51" Type="http://schemas.openxmlformats.org/officeDocument/2006/relationships/hyperlink" Target="https://podminky.urs.cz/item/CS_URS_2024_01/765191013" TargetMode="External"/><Relationship Id="rId3" Type="http://schemas.openxmlformats.org/officeDocument/2006/relationships/hyperlink" Target="https://podminky.urs.cz/item/CS_URS_2024_01/622311191" TargetMode="External"/><Relationship Id="rId12" Type="http://schemas.openxmlformats.org/officeDocument/2006/relationships/hyperlink" Target="https://podminky.urs.cz/item/CS_URS_2024_01/997013511" TargetMode="External"/><Relationship Id="rId17" Type="http://schemas.openxmlformats.org/officeDocument/2006/relationships/hyperlink" Target="https://podminky.urs.cz/item/CS_URS_2024_01/741420051" TargetMode="External"/><Relationship Id="rId25" Type="http://schemas.openxmlformats.org/officeDocument/2006/relationships/hyperlink" Target="https://podminky.urs.cz/item/CS_URS_2024_01/762083122" TargetMode="External"/><Relationship Id="rId33" Type="http://schemas.openxmlformats.org/officeDocument/2006/relationships/hyperlink" Target="https://podminky.urs.cz/item/CS_URS_2024_01/762395000" TargetMode="External"/><Relationship Id="rId38" Type="http://schemas.openxmlformats.org/officeDocument/2006/relationships/hyperlink" Target="https://podminky.urs.cz/item/CS_URS_2024_01/764001861" TargetMode="External"/><Relationship Id="rId46" Type="http://schemas.openxmlformats.org/officeDocument/2006/relationships/hyperlink" Target="https://podminky.urs.cz/item/CS_URS_2024_01/764232432" TargetMode="External"/><Relationship Id="rId59" Type="http://schemas.openxmlformats.org/officeDocument/2006/relationships/drawing" Target="../drawings/drawing2.xml"/><Relationship Id="rId20" Type="http://schemas.openxmlformats.org/officeDocument/2006/relationships/hyperlink" Target="https://podminky.urs.cz/item/CS_URS_2024_01/741421833" TargetMode="External"/><Relationship Id="rId41" Type="http://schemas.openxmlformats.org/officeDocument/2006/relationships/hyperlink" Target="https://podminky.urs.cz/item/CS_URS_2024_01/764002871" TargetMode="External"/><Relationship Id="rId54" Type="http://schemas.openxmlformats.org/officeDocument/2006/relationships/hyperlink" Target="https://podminky.urs.cz/item/CS_URS_2024_01/783264101" TargetMode="External"/><Relationship Id="rId1" Type="http://schemas.openxmlformats.org/officeDocument/2006/relationships/hyperlink" Target="https://podminky.urs.cz/item/CS_URS_2024_01/622131100" TargetMode="External"/><Relationship Id="rId6" Type="http://schemas.openxmlformats.org/officeDocument/2006/relationships/hyperlink" Target="https://podminky.urs.cz/item/CS_URS_2024_01/941111811" TargetMode="External"/><Relationship Id="rId15" Type="http://schemas.openxmlformats.org/officeDocument/2006/relationships/hyperlink" Target="https://podminky.urs.cz/item/CS_URS_2024_01/741420001" TargetMode="External"/><Relationship Id="rId23" Type="http://schemas.openxmlformats.org/officeDocument/2006/relationships/hyperlink" Target="https://podminky.urs.cz/item/CS_URS_2024_01/741421873" TargetMode="External"/><Relationship Id="rId28" Type="http://schemas.openxmlformats.org/officeDocument/2006/relationships/hyperlink" Target="https://podminky.urs.cz/item/CS_URS_2024_01/762332922" TargetMode="External"/><Relationship Id="rId36" Type="http://schemas.openxmlformats.org/officeDocument/2006/relationships/hyperlink" Target="https://podminky.urs.cz/item/CS_URS_2024_01/998762112" TargetMode="External"/><Relationship Id="rId49" Type="http://schemas.openxmlformats.org/officeDocument/2006/relationships/hyperlink" Target="https://podminky.urs.cz/item/CS_URS_2024_01/765162801" TargetMode="External"/><Relationship Id="rId57" Type="http://schemas.openxmlformats.org/officeDocument/2006/relationships/hyperlink" Target="https://podminky.urs.cz/item/CS_URS_2024_01/783826615" TargetMode="External"/><Relationship Id="rId10" Type="http://schemas.openxmlformats.org/officeDocument/2006/relationships/hyperlink" Target="https://podminky.urs.cz/item/CS_URS_2024_01/997013219" TargetMode="External"/><Relationship Id="rId31" Type="http://schemas.openxmlformats.org/officeDocument/2006/relationships/hyperlink" Target="https://podminky.urs.cz/item/CS_URS_2024_01/762342216" TargetMode="External"/><Relationship Id="rId44" Type="http://schemas.openxmlformats.org/officeDocument/2006/relationships/hyperlink" Target="https://podminky.urs.cz/item/CS_URS_2024_01/764231467" TargetMode="External"/><Relationship Id="rId52" Type="http://schemas.openxmlformats.org/officeDocument/2006/relationships/hyperlink" Target="https://podminky.urs.cz/item/CS_URS_2024_01/99876511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4_02/033203000.1" TargetMode="External"/><Relationship Id="rId7" Type="http://schemas.openxmlformats.org/officeDocument/2006/relationships/hyperlink" Target="https://podminky.urs.cz/item/CS_URS_2024_02/081103000" TargetMode="External"/><Relationship Id="rId2" Type="http://schemas.openxmlformats.org/officeDocument/2006/relationships/hyperlink" Target="https://podminky.urs.cz/item/CS_URS_2024_02/033103000" TargetMode="External"/><Relationship Id="rId1" Type="http://schemas.openxmlformats.org/officeDocument/2006/relationships/hyperlink" Target="https://podminky.urs.cz/item/CS_URS_2024_02/032103000" TargetMode="External"/><Relationship Id="rId6" Type="http://schemas.openxmlformats.org/officeDocument/2006/relationships/hyperlink" Target="https://podminky.urs.cz/item/CS_URS_2024_02/071103000" TargetMode="External"/><Relationship Id="rId5" Type="http://schemas.openxmlformats.org/officeDocument/2006/relationships/hyperlink" Target="https://podminky.urs.cz/item/CS_URS_2024_02/052103000" TargetMode="External"/><Relationship Id="rId4" Type="http://schemas.openxmlformats.org/officeDocument/2006/relationships/hyperlink" Target="https://podminky.urs.cz/item/CS_URS_2024_02/0391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80" t="s">
        <v>14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R5" s="21"/>
      <c r="BE5" s="277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282" t="s">
        <v>17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R6" s="21"/>
      <c r="BE6" s="278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78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78"/>
      <c r="BS8" s="18" t="s">
        <v>6</v>
      </c>
    </row>
    <row r="9" spans="1:74" ht="14.45" customHeight="1">
      <c r="B9" s="21"/>
      <c r="AR9" s="21"/>
      <c r="BE9" s="278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27</v>
      </c>
      <c r="AR10" s="21"/>
      <c r="BE10" s="278"/>
      <c r="BS10" s="18" t="s">
        <v>6</v>
      </c>
    </row>
    <row r="11" spans="1:74" ht="18.399999999999999" customHeight="1">
      <c r="B11" s="21"/>
      <c r="E11" s="26" t="s">
        <v>28</v>
      </c>
      <c r="AK11" s="28" t="s">
        <v>29</v>
      </c>
      <c r="AN11" s="26" t="s">
        <v>19</v>
      </c>
      <c r="AR11" s="21"/>
      <c r="BE11" s="278"/>
      <c r="BS11" s="18" t="s">
        <v>6</v>
      </c>
    </row>
    <row r="12" spans="1:74" ht="6.95" customHeight="1">
      <c r="B12" s="21"/>
      <c r="AR12" s="21"/>
      <c r="BE12" s="278"/>
      <c r="BS12" s="18" t="s">
        <v>6</v>
      </c>
    </row>
    <row r="13" spans="1:74" ht="12" customHeight="1">
      <c r="B13" s="21"/>
      <c r="D13" s="28" t="s">
        <v>30</v>
      </c>
      <c r="AK13" s="28" t="s">
        <v>26</v>
      </c>
      <c r="AN13" s="30" t="s">
        <v>31</v>
      </c>
      <c r="AR13" s="21"/>
      <c r="BE13" s="278"/>
      <c r="BS13" s="18" t="s">
        <v>6</v>
      </c>
    </row>
    <row r="14" spans="1:74" ht="12.75">
      <c r="B14" s="21"/>
      <c r="E14" s="283" t="s">
        <v>31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8" t="s">
        <v>29</v>
      </c>
      <c r="AN14" s="30" t="s">
        <v>31</v>
      </c>
      <c r="AR14" s="21"/>
      <c r="BE14" s="278"/>
      <c r="BS14" s="18" t="s">
        <v>6</v>
      </c>
    </row>
    <row r="15" spans="1:74" ht="6.95" customHeight="1">
      <c r="B15" s="21"/>
      <c r="AR15" s="21"/>
      <c r="BE15" s="278"/>
      <c r="BS15" s="18" t="s">
        <v>4</v>
      </c>
    </row>
    <row r="16" spans="1:74" ht="12" customHeight="1">
      <c r="B16" s="21"/>
      <c r="D16" s="28" t="s">
        <v>32</v>
      </c>
      <c r="AK16" s="28" t="s">
        <v>26</v>
      </c>
      <c r="AN16" s="26" t="s">
        <v>33</v>
      </c>
      <c r="AR16" s="21"/>
      <c r="BE16" s="278"/>
      <c r="BS16" s="18" t="s">
        <v>4</v>
      </c>
    </row>
    <row r="17" spans="2:71" ht="18.399999999999999" customHeight="1">
      <c r="B17" s="21"/>
      <c r="E17" s="26" t="s">
        <v>34</v>
      </c>
      <c r="AK17" s="28" t="s">
        <v>29</v>
      </c>
      <c r="AN17" s="26" t="s">
        <v>19</v>
      </c>
      <c r="AR17" s="21"/>
      <c r="BE17" s="278"/>
      <c r="BS17" s="18" t="s">
        <v>35</v>
      </c>
    </row>
    <row r="18" spans="2:71" ht="6.95" customHeight="1">
      <c r="B18" s="21"/>
      <c r="AR18" s="21"/>
      <c r="BE18" s="278"/>
      <c r="BS18" s="18" t="s">
        <v>6</v>
      </c>
    </row>
    <row r="19" spans="2:71" ht="12" customHeight="1">
      <c r="B19" s="21"/>
      <c r="D19" s="28" t="s">
        <v>36</v>
      </c>
      <c r="AK19" s="28" t="s">
        <v>26</v>
      </c>
      <c r="AN19" s="26" t="s">
        <v>19</v>
      </c>
      <c r="AR19" s="21"/>
      <c r="BE19" s="278"/>
      <c r="BS19" s="18" t="s">
        <v>6</v>
      </c>
    </row>
    <row r="20" spans="2:71" ht="18.399999999999999" customHeight="1">
      <c r="B20" s="21"/>
      <c r="E20" s="26" t="s">
        <v>37</v>
      </c>
      <c r="AK20" s="28" t="s">
        <v>29</v>
      </c>
      <c r="AN20" s="26" t="s">
        <v>19</v>
      </c>
      <c r="AR20" s="21"/>
      <c r="BE20" s="278"/>
      <c r="BS20" s="18" t="s">
        <v>4</v>
      </c>
    </row>
    <row r="21" spans="2:71" ht="6.95" customHeight="1">
      <c r="B21" s="21"/>
      <c r="AR21" s="21"/>
      <c r="BE21" s="278"/>
    </row>
    <row r="22" spans="2:71" ht="12" customHeight="1">
      <c r="B22" s="21"/>
      <c r="D22" s="28" t="s">
        <v>38</v>
      </c>
      <c r="AR22" s="21"/>
      <c r="BE22" s="278"/>
    </row>
    <row r="23" spans="2:71" ht="47.25" customHeight="1">
      <c r="B23" s="21"/>
      <c r="E23" s="285" t="s">
        <v>39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R23" s="21"/>
      <c r="BE23" s="278"/>
    </row>
    <row r="24" spans="2:71" ht="6.95" customHeight="1">
      <c r="B24" s="21"/>
      <c r="AR24" s="21"/>
      <c r="BE24" s="278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78"/>
    </row>
    <row r="26" spans="2:71" s="1" customFormat="1" ht="25.9" customHeight="1">
      <c r="B26" s="33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6">
        <f>ROUND(AG54,2)</f>
        <v>0</v>
      </c>
      <c r="AL26" s="287"/>
      <c r="AM26" s="287"/>
      <c r="AN26" s="287"/>
      <c r="AO26" s="287"/>
      <c r="AR26" s="33"/>
      <c r="BE26" s="278"/>
    </row>
    <row r="27" spans="2:71" s="1" customFormat="1" ht="6.95" customHeight="1">
      <c r="B27" s="33"/>
      <c r="AR27" s="33"/>
      <c r="BE27" s="278"/>
    </row>
    <row r="28" spans="2:71" s="1" customFormat="1" ht="12.75">
      <c r="B28" s="33"/>
      <c r="L28" s="288" t="s">
        <v>41</v>
      </c>
      <c r="M28" s="288"/>
      <c r="N28" s="288"/>
      <c r="O28" s="288"/>
      <c r="P28" s="288"/>
      <c r="W28" s="288" t="s">
        <v>42</v>
      </c>
      <c r="X28" s="288"/>
      <c r="Y28" s="288"/>
      <c r="Z28" s="288"/>
      <c r="AA28" s="288"/>
      <c r="AB28" s="288"/>
      <c r="AC28" s="288"/>
      <c r="AD28" s="288"/>
      <c r="AE28" s="288"/>
      <c r="AK28" s="288" t="s">
        <v>43</v>
      </c>
      <c r="AL28" s="288"/>
      <c r="AM28" s="288"/>
      <c r="AN28" s="288"/>
      <c r="AO28" s="288"/>
      <c r="AR28" s="33"/>
      <c r="BE28" s="278"/>
    </row>
    <row r="29" spans="2:71" s="2" customFormat="1" ht="14.45" customHeight="1">
      <c r="B29" s="37"/>
      <c r="D29" s="28" t="s">
        <v>44</v>
      </c>
      <c r="F29" s="28" t="s">
        <v>45</v>
      </c>
      <c r="L29" s="291">
        <v>0.21</v>
      </c>
      <c r="M29" s="290"/>
      <c r="N29" s="290"/>
      <c r="O29" s="290"/>
      <c r="P29" s="290"/>
      <c r="W29" s="289">
        <f>ROUND(AZ54, 2)</f>
        <v>0</v>
      </c>
      <c r="X29" s="290"/>
      <c r="Y29" s="290"/>
      <c r="Z29" s="290"/>
      <c r="AA29" s="290"/>
      <c r="AB29" s="290"/>
      <c r="AC29" s="290"/>
      <c r="AD29" s="290"/>
      <c r="AE29" s="290"/>
      <c r="AK29" s="289">
        <f>ROUND(AV54, 2)</f>
        <v>0</v>
      </c>
      <c r="AL29" s="290"/>
      <c r="AM29" s="290"/>
      <c r="AN29" s="290"/>
      <c r="AO29" s="290"/>
      <c r="AR29" s="37"/>
      <c r="BE29" s="279"/>
    </row>
    <row r="30" spans="2:71" s="2" customFormat="1" ht="14.45" customHeight="1">
      <c r="B30" s="37"/>
      <c r="F30" s="28" t="s">
        <v>46</v>
      </c>
      <c r="L30" s="291">
        <v>0.15</v>
      </c>
      <c r="M30" s="290"/>
      <c r="N30" s="290"/>
      <c r="O30" s="290"/>
      <c r="P30" s="290"/>
      <c r="W30" s="289">
        <f>ROUND(BA54, 2)</f>
        <v>0</v>
      </c>
      <c r="X30" s="290"/>
      <c r="Y30" s="290"/>
      <c r="Z30" s="290"/>
      <c r="AA30" s="290"/>
      <c r="AB30" s="290"/>
      <c r="AC30" s="290"/>
      <c r="AD30" s="290"/>
      <c r="AE30" s="290"/>
      <c r="AK30" s="289">
        <f>ROUND(AW54, 2)</f>
        <v>0</v>
      </c>
      <c r="AL30" s="290"/>
      <c r="AM30" s="290"/>
      <c r="AN30" s="290"/>
      <c r="AO30" s="290"/>
      <c r="AR30" s="37"/>
      <c r="BE30" s="279"/>
    </row>
    <row r="31" spans="2:71" s="2" customFormat="1" ht="14.45" hidden="1" customHeight="1">
      <c r="B31" s="37"/>
      <c r="F31" s="28" t="s">
        <v>47</v>
      </c>
      <c r="L31" s="291">
        <v>0.21</v>
      </c>
      <c r="M31" s="290"/>
      <c r="N31" s="290"/>
      <c r="O31" s="290"/>
      <c r="P31" s="290"/>
      <c r="W31" s="289">
        <f>ROUND(BB54, 2)</f>
        <v>0</v>
      </c>
      <c r="X31" s="290"/>
      <c r="Y31" s="290"/>
      <c r="Z31" s="290"/>
      <c r="AA31" s="290"/>
      <c r="AB31" s="290"/>
      <c r="AC31" s="290"/>
      <c r="AD31" s="290"/>
      <c r="AE31" s="290"/>
      <c r="AK31" s="289">
        <v>0</v>
      </c>
      <c r="AL31" s="290"/>
      <c r="AM31" s="290"/>
      <c r="AN31" s="290"/>
      <c r="AO31" s="290"/>
      <c r="AR31" s="37"/>
      <c r="BE31" s="279"/>
    </row>
    <row r="32" spans="2:71" s="2" customFormat="1" ht="14.45" hidden="1" customHeight="1">
      <c r="B32" s="37"/>
      <c r="F32" s="28" t="s">
        <v>48</v>
      </c>
      <c r="L32" s="291">
        <v>0.15</v>
      </c>
      <c r="M32" s="290"/>
      <c r="N32" s="290"/>
      <c r="O32" s="290"/>
      <c r="P32" s="290"/>
      <c r="W32" s="289">
        <f>ROUND(BC54, 2)</f>
        <v>0</v>
      </c>
      <c r="X32" s="290"/>
      <c r="Y32" s="290"/>
      <c r="Z32" s="290"/>
      <c r="AA32" s="290"/>
      <c r="AB32" s="290"/>
      <c r="AC32" s="290"/>
      <c r="AD32" s="290"/>
      <c r="AE32" s="290"/>
      <c r="AK32" s="289">
        <v>0</v>
      </c>
      <c r="AL32" s="290"/>
      <c r="AM32" s="290"/>
      <c r="AN32" s="290"/>
      <c r="AO32" s="290"/>
      <c r="AR32" s="37"/>
      <c r="BE32" s="279"/>
    </row>
    <row r="33" spans="2:44" s="2" customFormat="1" ht="14.45" hidden="1" customHeight="1">
      <c r="B33" s="37"/>
      <c r="F33" s="28" t="s">
        <v>49</v>
      </c>
      <c r="L33" s="291">
        <v>0</v>
      </c>
      <c r="M33" s="290"/>
      <c r="N33" s="290"/>
      <c r="O33" s="290"/>
      <c r="P33" s="290"/>
      <c r="W33" s="289">
        <f>ROUND(BD54, 2)</f>
        <v>0</v>
      </c>
      <c r="X33" s="290"/>
      <c r="Y33" s="290"/>
      <c r="Z33" s="290"/>
      <c r="AA33" s="290"/>
      <c r="AB33" s="290"/>
      <c r="AC33" s="290"/>
      <c r="AD33" s="290"/>
      <c r="AE33" s="290"/>
      <c r="AK33" s="289">
        <v>0</v>
      </c>
      <c r="AL33" s="290"/>
      <c r="AM33" s="290"/>
      <c r="AN33" s="290"/>
      <c r="AO33" s="290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292" t="s">
        <v>52</v>
      </c>
      <c r="Y35" s="293"/>
      <c r="Z35" s="293"/>
      <c r="AA35" s="293"/>
      <c r="AB35" s="293"/>
      <c r="AC35" s="40"/>
      <c r="AD35" s="40"/>
      <c r="AE35" s="40"/>
      <c r="AF35" s="40"/>
      <c r="AG35" s="40"/>
      <c r="AH35" s="40"/>
      <c r="AI35" s="40"/>
      <c r="AJ35" s="40"/>
      <c r="AK35" s="294">
        <f>SUM(AK26:AK33)</f>
        <v>0</v>
      </c>
      <c r="AL35" s="293"/>
      <c r="AM35" s="293"/>
      <c r="AN35" s="293"/>
      <c r="AO35" s="295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53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S2024/37</v>
      </c>
      <c r="AR44" s="46"/>
    </row>
    <row r="45" spans="2:44" s="4" customFormat="1" ht="36.950000000000003" customHeight="1">
      <c r="B45" s="47"/>
      <c r="C45" s="48" t="s">
        <v>16</v>
      </c>
      <c r="L45" s="296" t="str">
        <f>K6</f>
        <v>Stavební úpavy Hrad Sovinec - střecha obj. Konírny</v>
      </c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7"/>
      <c r="AB45" s="297"/>
      <c r="AC45" s="297"/>
      <c r="AD45" s="297"/>
      <c r="AE45" s="297"/>
      <c r="AF45" s="297"/>
      <c r="AG45" s="297"/>
      <c r="AH45" s="297"/>
      <c r="AI45" s="297"/>
      <c r="AJ45" s="297"/>
      <c r="AK45" s="297"/>
      <c r="AL45" s="297"/>
      <c r="AM45" s="297"/>
      <c r="AN45" s="297"/>
      <c r="AO45" s="297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poz. parc. č. st. 60, k.ú. Sovinec</v>
      </c>
      <c r="AI47" s="28" t="s">
        <v>23</v>
      </c>
      <c r="AM47" s="298" t="str">
        <f>IF(AN8= "","",AN8)</f>
        <v>12. 12. 2024</v>
      </c>
      <c r="AN47" s="298"/>
      <c r="AR47" s="33"/>
    </row>
    <row r="48" spans="2:44" s="1" customFormat="1" ht="6.95" customHeight="1">
      <c r="B48" s="33"/>
      <c r="AR48" s="33"/>
    </row>
    <row r="49" spans="1:91" s="1" customFormat="1" ht="25.7" customHeight="1">
      <c r="B49" s="33"/>
      <c r="C49" s="28" t="s">
        <v>25</v>
      </c>
      <c r="L49" s="3" t="str">
        <f>IF(E11= "","",E11)</f>
        <v>Muzeum v Bruntále p.o., Zámecké nám.7, Bruntál</v>
      </c>
      <c r="AI49" s="28" t="s">
        <v>32</v>
      </c>
      <c r="AM49" s="299" t="str">
        <f>IF(E17="","",E17)</f>
        <v>DOLMENS building, s.r.o.. Světlá 456, Světlá Hora</v>
      </c>
      <c r="AN49" s="300"/>
      <c r="AO49" s="300"/>
      <c r="AP49" s="300"/>
      <c r="AR49" s="33"/>
      <c r="AS49" s="301" t="s">
        <v>54</v>
      </c>
      <c r="AT49" s="30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30</v>
      </c>
      <c r="L50" s="3" t="str">
        <f>IF(E14= "Vyplň údaj","",E14)</f>
        <v/>
      </c>
      <c r="AI50" s="28" t="s">
        <v>36</v>
      </c>
      <c r="AM50" s="299" t="str">
        <f>IF(E20="","",E20)</f>
        <v>jis</v>
      </c>
      <c r="AN50" s="300"/>
      <c r="AO50" s="300"/>
      <c r="AP50" s="300"/>
      <c r="AR50" s="33"/>
      <c r="AS50" s="303"/>
      <c r="AT50" s="304"/>
      <c r="BD50" s="54"/>
    </row>
    <row r="51" spans="1:91" s="1" customFormat="1" ht="10.9" customHeight="1">
      <c r="B51" s="33"/>
      <c r="AR51" s="33"/>
      <c r="AS51" s="303"/>
      <c r="AT51" s="304"/>
      <c r="BD51" s="54"/>
    </row>
    <row r="52" spans="1:91" s="1" customFormat="1" ht="29.25" customHeight="1">
      <c r="B52" s="33"/>
      <c r="C52" s="305" t="s">
        <v>55</v>
      </c>
      <c r="D52" s="306"/>
      <c r="E52" s="306"/>
      <c r="F52" s="306"/>
      <c r="G52" s="306"/>
      <c r="H52" s="55"/>
      <c r="I52" s="307" t="s">
        <v>56</v>
      </c>
      <c r="J52" s="306"/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6"/>
      <c r="Z52" s="306"/>
      <c r="AA52" s="306"/>
      <c r="AB52" s="306"/>
      <c r="AC52" s="306"/>
      <c r="AD52" s="306"/>
      <c r="AE52" s="306"/>
      <c r="AF52" s="306"/>
      <c r="AG52" s="308" t="s">
        <v>57</v>
      </c>
      <c r="AH52" s="306"/>
      <c r="AI52" s="306"/>
      <c r="AJ52" s="306"/>
      <c r="AK52" s="306"/>
      <c r="AL52" s="306"/>
      <c r="AM52" s="306"/>
      <c r="AN52" s="307" t="s">
        <v>58</v>
      </c>
      <c r="AO52" s="306"/>
      <c r="AP52" s="306"/>
      <c r="AQ52" s="56" t="s">
        <v>59</v>
      </c>
      <c r="AR52" s="33"/>
      <c r="AS52" s="57" t="s">
        <v>60</v>
      </c>
      <c r="AT52" s="58" t="s">
        <v>61</v>
      </c>
      <c r="AU52" s="58" t="s">
        <v>62</v>
      </c>
      <c r="AV52" s="58" t="s">
        <v>63</v>
      </c>
      <c r="AW52" s="58" t="s">
        <v>64</v>
      </c>
      <c r="AX52" s="58" t="s">
        <v>65</v>
      </c>
      <c r="AY52" s="58" t="s">
        <v>66</v>
      </c>
      <c r="AZ52" s="58" t="s">
        <v>67</v>
      </c>
      <c r="BA52" s="58" t="s">
        <v>68</v>
      </c>
      <c r="BB52" s="58" t="s">
        <v>69</v>
      </c>
      <c r="BC52" s="58" t="s">
        <v>70</v>
      </c>
      <c r="BD52" s="59" t="s">
        <v>71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72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12">
        <f>ROUND(SUM(AG55:AG56),2)</f>
        <v>0</v>
      </c>
      <c r="AH54" s="312"/>
      <c r="AI54" s="312"/>
      <c r="AJ54" s="312"/>
      <c r="AK54" s="312"/>
      <c r="AL54" s="312"/>
      <c r="AM54" s="312"/>
      <c r="AN54" s="313">
        <f>SUM(AG54,AT54)</f>
        <v>0</v>
      </c>
      <c r="AO54" s="313"/>
      <c r="AP54" s="313"/>
      <c r="AQ54" s="65" t="s">
        <v>19</v>
      </c>
      <c r="AR54" s="61"/>
      <c r="AS54" s="66">
        <f>ROUND(SUM(AS55:AS56),2)</f>
        <v>0</v>
      </c>
      <c r="AT54" s="67">
        <f>ROUND(SUM(AV54:AW54),2)</f>
        <v>0</v>
      </c>
      <c r="AU54" s="68">
        <f>ROUND(SUM(AU55:AU56),5)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ROUND(SUM(AZ55:AZ56),2)</f>
        <v>0</v>
      </c>
      <c r="BA54" s="67">
        <f>ROUND(SUM(BA55:BA56),2)</f>
        <v>0</v>
      </c>
      <c r="BB54" s="67">
        <f>ROUND(SUM(BB55:BB56),2)</f>
        <v>0</v>
      </c>
      <c r="BC54" s="67">
        <f>ROUND(SUM(BC55:BC56),2)</f>
        <v>0</v>
      </c>
      <c r="BD54" s="69">
        <f>ROUND(SUM(BD55:BD56),2)</f>
        <v>0</v>
      </c>
      <c r="BS54" s="70" t="s">
        <v>73</v>
      </c>
      <c r="BT54" s="70" t="s">
        <v>74</v>
      </c>
      <c r="BU54" s="71" t="s">
        <v>75</v>
      </c>
      <c r="BV54" s="70" t="s">
        <v>76</v>
      </c>
      <c r="BW54" s="70" t="s">
        <v>5</v>
      </c>
      <c r="BX54" s="70" t="s">
        <v>77</v>
      </c>
      <c r="CL54" s="70" t="s">
        <v>19</v>
      </c>
    </row>
    <row r="55" spans="1:91" s="6" customFormat="1" ht="24.75" customHeight="1">
      <c r="A55" s="72" t="s">
        <v>78</v>
      </c>
      <c r="B55" s="73"/>
      <c r="C55" s="74"/>
      <c r="D55" s="311" t="s">
        <v>79</v>
      </c>
      <c r="E55" s="311"/>
      <c r="F55" s="311"/>
      <c r="G55" s="311"/>
      <c r="H55" s="311"/>
      <c r="I55" s="75"/>
      <c r="J55" s="311" t="s">
        <v>80</v>
      </c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09">
        <f>'01 - Výměna střešní kryti...'!J30</f>
        <v>0</v>
      </c>
      <c r="AH55" s="310"/>
      <c r="AI55" s="310"/>
      <c r="AJ55" s="310"/>
      <c r="AK55" s="310"/>
      <c r="AL55" s="310"/>
      <c r="AM55" s="310"/>
      <c r="AN55" s="309">
        <f>SUM(AG55,AT55)</f>
        <v>0</v>
      </c>
      <c r="AO55" s="310"/>
      <c r="AP55" s="310"/>
      <c r="AQ55" s="76" t="s">
        <v>81</v>
      </c>
      <c r="AR55" s="73"/>
      <c r="AS55" s="77">
        <v>0</v>
      </c>
      <c r="AT55" s="78">
        <f>ROUND(SUM(AV55:AW55),2)</f>
        <v>0</v>
      </c>
      <c r="AU55" s="79">
        <f>'01 - Výměna střešní kryti...'!P90</f>
        <v>0</v>
      </c>
      <c r="AV55" s="78">
        <f>'01 - Výměna střešní kryti...'!J33</f>
        <v>0</v>
      </c>
      <c r="AW55" s="78">
        <f>'01 - Výměna střešní kryti...'!J34</f>
        <v>0</v>
      </c>
      <c r="AX55" s="78">
        <f>'01 - Výměna střešní kryti...'!J35</f>
        <v>0</v>
      </c>
      <c r="AY55" s="78">
        <f>'01 - Výměna střešní kryti...'!J36</f>
        <v>0</v>
      </c>
      <c r="AZ55" s="78">
        <f>'01 - Výměna střešní kryti...'!F33</f>
        <v>0</v>
      </c>
      <c r="BA55" s="78">
        <f>'01 - Výměna střešní kryti...'!F34</f>
        <v>0</v>
      </c>
      <c r="BB55" s="78">
        <f>'01 - Výměna střešní kryti...'!F35</f>
        <v>0</v>
      </c>
      <c r="BC55" s="78">
        <f>'01 - Výměna střešní kryti...'!F36</f>
        <v>0</v>
      </c>
      <c r="BD55" s="80">
        <f>'01 - Výměna střešní kryti...'!F37</f>
        <v>0</v>
      </c>
      <c r="BT55" s="81" t="s">
        <v>82</v>
      </c>
      <c r="BV55" s="81" t="s">
        <v>76</v>
      </c>
      <c r="BW55" s="81" t="s">
        <v>83</v>
      </c>
      <c r="BX55" s="81" t="s">
        <v>5</v>
      </c>
      <c r="CL55" s="81" t="s">
        <v>19</v>
      </c>
      <c r="CM55" s="81" t="s">
        <v>84</v>
      </c>
    </row>
    <row r="56" spans="1:91" s="6" customFormat="1" ht="16.5" customHeight="1">
      <c r="A56" s="72" t="s">
        <v>78</v>
      </c>
      <c r="B56" s="73"/>
      <c r="C56" s="74"/>
      <c r="D56" s="311" t="s">
        <v>85</v>
      </c>
      <c r="E56" s="311"/>
      <c r="F56" s="311"/>
      <c r="G56" s="311"/>
      <c r="H56" s="311"/>
      <c r="I56" s="75"/>
      <c r="J56" s="311" t="s">
        <v>86</v>
      </c>
      <c r="K56" s="311"/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09">
        <f>'02 - VRN'!J30</f>
        <v>0</v>
      </c>
      <c r="AH56" s="310"/>
      <c r="AI56" s="310"/>
      <c r="AJ56" s="310"/>
      <c r="AK56" s="310"/>
      <c r="AL56" s="310"/>
      <c r="AM56" s="310"/>
      <c r="AN56" s="309">
        <f>SUM(AG56,AT56)</f>
        <v>0</v>
      </c>
      <c r="AO56" s="310"/>
      <c r="AP56" s="310"/>
      <c r="AQ56" s="76" t="s">
        <v>87</v>
      </c>
      <c r="AR56" s="73"/>
      <c r="AS56" s="82">
        <v>0</v>
      </c>
      <c r="AT56" s="83">
        <f>ROUND(SUM(AV56:AW56),2)</f>
        <v>0</v>
      </c>
      <c r="AU56" s="84">
        <f>'02 - VRN'!P84</f>
        <v>0</v>
      </c>
      <c r="AV56" s="83">
        <f>'02 - VRN'!J33</f>
        <v>0</v>
      </c>
      <c r="AW56" s="83">
        <f>'02 - VRN'!J34</f>
        <v>0</v>
      </c>
      <c r="AX56" s="83">
        <f>'02 - VRN'!J35</f>
        <v>0</v>
      </c>
      <c r="AY56" s="83">
        <f>'02 - VRN'!J36</f>
        <v>0</v>
      </c>
      <c r="AZ56" s="83">
        <f>'02 - VRN'!F33</f>
        <v>0</v>
      </c>
      <c r="BA56" s="83">
        <f>'02 - VRN'!F34</f>
        <v>0</v>
      </c>
      <c r="BB56" s="83">
        <f>'02 - VRN'!F35</f>
        <v>0</v>
      </c>
      <c r="BC56" s="83">
        <f>'02 - VRN'!F36</f>
        <v>0</v>
      </c>
      <c r="BD56" s="85">
        <f>'02 - VRN'!F37</f>
        <v>0</v>
      </c>
      <c r="BT56" s="81" t="s">
        <v>82</v>
      </c>
      <c r="BV56" s="81" t="s">
        <v>76</v>
      </c>
      <c r="BW56" s="81" t="s">
        <v>88</v>
      </c>
      <c r="BX56" s="81" t="s">
        <v>5</v>
      </c>
      <c r="CL56" s="81" t="s">
        <v>19</v>
      </c>
      <c r="CM56" s="81" t="s">
        <v>84</v>
      </c>
    </row>
    <row r="57" spans="1:91" s="1" customFormat="1" ht="30" customHeight="1">
      <c r="B57" s="33"/>
      <c r="AR57" s="33"/>
    </row>
    <row r="58" spans="1:91" s="1" customFormat="1" ht="6.95" customHeight="1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33"/>
    </row>
  </sheetData>
  <sheetProtection algorithmName="SHA-512" hashValue="CS8mRDoy5lXqiDG2ZvCdlRPrH6/rni1gsvMJ32YX/vKp4jqmwp8vhb4fjGOlLVtxh/6Cl8uxjwxT46RwBpLxZA==" saltValue="S7q+KO6FhKYIJL5Ar2BPg6xPbENGRiUTgkEHJSzd7IbA5KsNhgoRQapTVS0F477M2bs3kqRfZ/aRx4grAiq7p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Výměna střešní kryti...'!C2" display="/" xr:uid="{00000000-0004-0000-0000-000000000000}"/>
    <hyperlink ref="A56" location="'02 - VR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2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8" t="s">
        <v>83</v>
      </c>
      <c r="AZ2" s="86" t="s">
        <v>89</v>
      </c>
      <c r="BA2" s="86" t="s">
        <v>90</v>
      </c>
      <c r="BB2" s="86" t="s">
        <v>91</v>
      </c>
      <c r="BC2" s="86" t="s">
        <v>92</v>
      </c>
      <c r="BD2" s="86" t="s">
        <v>84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  <c r="AZ3" s="86" t="s">
        <v>93</v>
      </c>
      <c r="BA3" s="86" t="s">
        <v>94</v>
      </c>
      <c r="BB3" s="86" t="s">
        <v>91</v>
      </c>
      <c r="BC3" s="86" t="s">
        <v>95</v>
      </c>
      <c r="BD3" s="86" t="s">
        <v>84</v>
      </c>
    </row>
    <row r="4" spans="2:56" ht="24.95" customHeight="1">
      <c r="B4" s="21"/>
      <c r="D4" s="22" t="s">
        <v>96</v>
      </c>
      <c r="L4" s="21"/>
      <c r="M4" s="87" t="s">
        <v>10</v>
      </c>
      <c r="AT4" s="18" t="s">
        <v>4</v>
      </c>
      <c r="AZ4" s="86" t="s">
        <v>97</v>
      </c>
      <c r="BA4" s="86" t="s">
        <v>98</v>
      </c>
      <c r="BB4" s="86" t="s">
        <v>91</v>
      </c>
      <c r="BC4" s="86" t="s">
        <v>99</v>
      </c>
      <c r="BD4" s="86" t="s">
        <v>84</v>
      </c>
    </row>
    <row r="5" spans="2:56" ht="6.95" customHeight="1">
      <c r="B5" s="21"/>
      <c r="L5" s="21"/>
      <c r="AZ5" s="86" t="s">
        <v>100</v>
      </c>
      <c r="BA5" s="86" t="s">
        <v>101</v>
      </c>
      <c r="BB5" s="86" t="s">
        <v>91</v>
      </c>
      <c r="BC5" s="86" t="s">
        <v>102</v>
      </c>
      <c r="BD5" s="86" t="s">
        <v>84</v>
      </c>
    </row>
    <row r="6" spans="2:56" ht="12" customHeight="1">
      <c r="B6" s="21"/>
      <c r="D6" s="28" t="s">
        <v>16</v>
      </c>
      <c r="L6" s="21"/>
      <c r="AZ6" s="86" t="s">
        <v>103</v>
      </c>
      <c r="BA6" s="86" t="s">
        <v>104</v>
      </c>
      <c r="BB6" s="86" t="s">
        <v>91</v>
      </c>
      <c r="BC6" s="86" t="s">
        <v>105</v>
      </c>
      <c r="BD6" s="86" t="s">
        <v>84</v>
      </c>
    </row>
    <row r="7" spans="2:56" ht="16.5" customHeight="1">
      <c r="B7" s="21"/>
      <c r="E7" s="314" t="str">
        <f>'Rekapitulace stavby'!K6</f>
        <v>Stavební úpavy Hrad Sovinec - střecha obj. Konírny</v>
      </c>
      <c r="F7" s="315"/>
      <c r="G7" s="315"/>
      <c r="H7" s="315"/>
      <c r="L7" s="21"/>
      <c r="AZ7" s="86" t="s">
        <v>106</v>
      </c>
      <c r="BA7" s="86" t="s">
        <v>107</v>
      </c>
      <c r="BB7" s="86" t="s">
        <v>91</v>
      </c>
      <c r="BC7" s="86" t="s">
        <v>108</v>
      </c>
      <c r="BD7" s="86" t="s">
        <v>84</v>
      </c>
    </row>
    <row r="8" spans="2:56" s="1" customFormat="1" ht="12" customHeight="1">
      <c r="B8" s="33"/>
      <c r="D8" s="28" t="s">
        <v>109</v>
      </c>
      <c r="L8" s="33"/>
      <c r="AZ8" s="86" t="s">
        <v>110</v>
      </c>
      <c r="BA8" s="86" t="s">
        <v>111</v>
      </c>
      <c r="BB8" s="86" t="s">
        <v>91</v>
      </c>
      <c r="BC8" s="86" t="s">
        <v>112</v>
      </c>
      <c r="BD8" s="86" t="s">
        <v>84</v>
      </c>
    </row>
    <row r="9" spans="2:56" s="1" customFormat="1" ht="30" customHeight="1">
      <c r="B9" s="33"/>
      <c r="E9" s="296" t="s">
        <v>113</v>
      </c>
      <c r="F9" s="316"/>
      <c r="G9" s="316"/>
      <c r="H9" s="316"/>
      <c r="L9" s="33"/>
    </row>
    <row r="10" spans="2:56" s="1" customFormat="1" ht="11.25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12. 12. 2024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56" s="1" customFormat="1" ht="18" customHeight="1">
      <c r="B15" s="33"/>
      <c r="E15" s="26" t="s">
        <v>28</v>
      </c>
      <c r="I15" s="28" t="s">
        <v>29</v>
      </c>
      <c r="J15" s="26" t="s">
        <v>19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0"/>
      <c r="G18" s="280"/>
      <c r="H18" s="280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29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37</v>
      </c>
      <c r="I24" s="28" t="s">
        <v>29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71.25" customHeight="1">
      <c r="B27" s="88"/>
      <c r="E27" s="285" t="s">
        <v>39</v>
      </c>
      <c r="F27" s="285"/>
      <c r="G27" s="285"/>
      <c r="H27" s="285"/>
      <c r="L27" s="88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9" t="s">
        <v>40</v>
      </c>
      <c r="J30" s="64">
        <f>ROUND(J90,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42</v>
      </c>
      <c r="I32" s="36" t="s">
        <v>41</v>
      </c>
      <c r="J32" s="36" t="s">
        <v>43</v>
      </c>
      <c r="L32" s="33"/>
    </row>
    <row r="33" spans="2:12" s="1" customFormat="1" ht="14.45" customHeight="1">
      <c r="B33" s="33"/>
      <c r="D33" s="53" t="s">
        <v>44</v>
      </c>
      <c r="E33" s="28" t="s">
        <v>45</v>
      </c>
      <c r="F33" s="90">
        <f>ROUND((SUM(BE90:BE626)),  2)</f>
        <v>0</v>
      </c>
      <c r="I33" s="91">
        <v>0.21</v>
      </c>
      <c r="J33" s="90">
        <f>ROUND(((SUM(BE90:BE626))*I33),  2)</f>
        <v>0</v>
      </c>
      <c r="L33" s="33"/>
    </row>
    <row r="34" spans="2:12" s="1" customFormat="1" ht="14.45" customHeight="1">
      <c r="B34" s="33"/>
      <c r="E34" s="28" t="s">
        <v>46</v>
      </c>
      <c r="F34" s="90">
        <f>ROUND((SUM(BF90:BF626)),  2)</f>
        <v>0</v>
      </c>
      <c r="I34" s="91">
        <v>0.15</v>
      </c>
      <c r="J34" s="90">
        <f>ROUND(((SUM(BF90:BF626))*I34),  2)</f>
        <v>0</v>
      </c>
      <c r="L34" s="33"/>
    </row>
    <row r="35" spans="2:12" s="1" customFormat="1" ht="14.45" hidden="1" customHeight="1">
      <c r="B35" s="33"/>
      <c r="E35" s="28" t="s">
        <v>47</v>
      </c>
      <c r="F35" s="90">
        <f>ROUND((SUM(BG90:BG626)),  2)</f>
        <v>0</v>
      </c>
      <c r="I35" s="91">
        <v>0.21</v>
      </c>
      <c r="J35" s="90">
        <f>0</f>
        <v>0</v>
      </c>
      <c r="L35" s="33"/>
    </row>
    <row r="36" spans="2:12" s="1" customFormat="1" ht="14.45" hidden="1" customHeight="1">
      <c r="B36" s="33"/>
      <c r="E36" s="28" t="s">
        <v>48</v>
      </c>
      <c r="F36" s="90">
        <f>ROUND((SUM(BH90:BH626)),  2)</f>
        <v>0</v>
      </c>
      <c r="I36" s="91">
        <v>0.15</v>
      </c>
      <c r="J36" s="90">
        <f>0</f>
        <v>0</v>
      </c>
      <c r="L36" s="33"/>
    </row>
    <row r="37" spans="2:12" s="1" customFormat="1" ht="14.45" hidden="1" customHeight="1">
      <c r="B37" s="33"/>
      <c r="E37" s="28" t="s">
        <v>49</v>
      </c>
      <c r="F37" s="90">
        <f>ROUND((SUM(BI90:BI626)),  2)</f>
        <v>0</v>
      </c>
      <c r="I37" s="91">
        <v>0</v>
      </c>
      <c r="J37" s="90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2"/>
      <c r="D39" s="93" t="s">
        <v>50</v>
      </c>
      <c r="E39" s="55"/>
      <c r="F39" s="55"/>
      <c r="G39" s="94" t="s">
        <v>51</v>
      </c>
      <c r="H39" s="95" t="s">
        <v>52</v>
      </c>
      <c r="I39" s="55"/>
      <c r="J39" s="96">
        <f>SUM(J30:J37)</f>
        <v>0</v>
      </c>
      <c r="K39" s="97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114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4" t="str">
        <f>E7</f>
        <v>Stavební úpavy Hrad Sovinec - střecha obj. Konírny</v>
      </c>
      <c r="F48" s="315"/>
      <c r="G48" s="315"/>
      <c r="H48" s="315"/>
      <c r="L48" s="33"/>
    </row>
    <row r="49" spans="2:47" s="1" customFormat="1" ht="12" customHeight="1">
      <c r="B49" s="33"/>
      <c r="C49" s="28" t="s">
        <v>109</v>
      </c>
      <c r="L49" s="33"/>
    </row>
    <row r="50" spans="2:47" s="1" customFormat="1" ht="30" customHeight="1">
      <c r="B50" s="33"/>
      <c r="E50" s="296" t="str">
        <f>E9</f>
        <v>01 - Výměna střešní krytiny na obj. konírny, vč. provedení nutných oprav krovů</v>
      </c>
      <c r="F50" s="316"/>
      <c r="G50" s="316"/>
      <c r="H50" s="316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poz. parc. č. st. 60, k.ú. Sovinec</v>
      </c>
      <c r="I52" s="28" t="s">
        <v>23</v>
      </c>
      <c r="J52" s="50" t="str">
        <f>IF(J12="","",J12)</f>
        <v>12. 12. 2024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25</v>
      </c>
      <c r="F54" s="26" t="str">
        <f>E15</f>
        <v>Muzeum v Bruntále p.o., Zámecké nám.7, Bruntál</v>
      </c>
      <c r="I54" s="28" t="s">
        <v>32</v>
      </c>
      <c r="J54" s="31" t="str">
        <f>E21</f>
        <v>DOLMENS building, s.r.o.. Světlá 456, Světlá Hora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jis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8" t="s">
        <v>115</v>
      </c>
      <c r="D57" s="92"/>
      <c r="E57" s="92"/>
      <c r="F57" s="92"/>
      <c r="G57" s="92"/>
      <c r="H57" s="92"/>
      <c r="I57" s="92"/>
      <c r="J57" s="99" t="s">
        <v>116</v>
      </c>
      <c r="K57" s="92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0" t="s">
        <v>72</v>
      </c>
      <c r="J59" s="64">
        <f>J90</f>
        <v>0</v>
      </c>
      <c r="L59" s="33"/>
      <c r="AU59" s="18" t="s">
        <v>117</v>
      </c>
    </row>
    <row r="60" spans="2:47" s="8" customFormat="1" ht="24.95" customHeight="1">
      <c r="B60" s="101"/>
      <c r="D60" s="102" t="s">
        <v>118</v>
      </c>
      <c r="E60" s="103"/>
      <c r="F60" s="103"/>
      <c r="G60" s="103"/>
      <c r="H60" s="103"/>
      <c r="I60" s="103"/>
      <c r="J60" s="104">
        <f>J91</f>
        <v>0</v>
      </c>
      <c r="L60" s="101"/>
    </row>
    <row r="61" spans="2:47" s="9" customFormat="1" ht="19.899999999999999" customHeight="1">
      <c r="B61" s="105"/>
      <c r="D61" s="106" t="s">
        <v>119</v>
      </c>
      <c r="E61" s="107"/>
      <c r="F61" s="107"/>
      <c r="G61" s="107"/>
      <c r="H61" s="107"/>
      <c r="I61" s="107"/>
      <c r="J61" s="108">
        <f>J92</f>
        <v>0</v>
      </c>
      <c r="L61" s="105"/>
    </row>
    <row r="62" spans="2:47" s="9" customFormat="1" ht="19.899999999999999" customHeight="1">
      <c r="B62" s="105"/>
      <c r="D62" s="106" t="s">
        <v>120</v>
      </c>
      <c r="E62" s="107"/>
      <c r="F62" s="107"/>
      <c r="G62" s="107"/>
      <c r="H62" s="107"/>
      <c r="I62" s="107"/>
      <c r="J62" s="108">
        <f>J109</f>
        <v>0</v>
      </c>
      <c r="L62" s="105"/>
    </row>
    <row r="63" spans="2:47" s="9" customFormat="1" ht="19.899999999999999" customHeight="1">
      <c r="B63" s="105"/>
      <c r="D63" s="106" t="s">
        <v>121</v>
      </c>
      <c r="E63" s="107"/>
      <c r="F63" s="107"/>
      <c r="G63" s="107"/>
      <c r="H63" s="107"/>
      <c r="I63" s="107"/>
      <c r="J63" s="108">
        <f>J160</f>
        <v>0</v>
      </c>
      <c r="L63" s="105"/>
    </row>
    <row r="64" spans="2:47" s="9" customFormat="1" ht="19.899999999999999" customHeight="1">
      <c r="B64" s="105"/>
      <c r="D64" s="106" t="s">
        <v>122</v>
      </c>
      <c r="E64" s="107"/>
      <c r="F64" s="107"/>
      <c r="G64" s="107"/>
      <c r="H64" s="107"/>
      <c r="I64" s="107"/>
      <c r="J64" s="108">
        <f>J176</f>
        <v>0</v>
      </c>
      <c r="L64" s="105"/>
    </row>
    <row r="65" spans="2:12" s="8" customFormat="1" ht="24.95" customHeight="1">
      <c r="B65" s="101"/>
      <c r="D65" s="102" t="s">
        <v>123</v>
      </c>
      <c r="E65" s="103"/>
      <c r="F65" s="103"/>
      <c r="G65" s="103"/>
      <c r="H65" s="103"/>
      <c r="I65" s="103"/>
      <c r="J65" s="104">
        <f>J179</f>
        <v>0</v>
      </c>
      <c r="L65" s="101"/>
    </row>
    <row r="66" spans="2:12" s="9" customFormat="1" ht="19.899999999999999" customHeight="1">
      <c r="B66" s="105"/>
      <c r="D66" s="106" t="s">
        <v>124</v>
      </c>
      <c r="E66" s="107"/>
      <c r="F66" s="107"/>
      <c r="G66" s="107"/>
      <c r="H66" s="107"/>
      <c r="I66" s="107"/>
      <c r="J66" s="108">
        <f>J180</f>
        <v>0</v>
      </c>
      <c r="L66" s="105"/>
    </row>
    <row r="67" spans="2:12" s="9" customFormat="1" ht="19.899999999999999" customHeight="1">
      <c r="B67" s="105"/>
      <c r="D67" s="106" t="s">
        <v>125</v>
      </c>
      <c r="E67" s="107"/>
      <c r="F67" s="107"/>
      <c r="G67" s="107"/>
      <c r="H67" s="107"/>
      <c r="I67" s="107"/>
      <c r="J67" s="108">
        <f>J246</f>
        <v>0</v>
      </c>
      <c r="L67" s="105"/>
    </row>
    <row r="68" spans="2:12" s="9" customFormat="1" ht="19.899999999999999" customHeight="1">
      <c r="B68" s="105"/>
      <c r="D68" s="106" t="s">
        <v>126</v>
      </c>
      <c r="E68" s="107"/>
      <c r="F68" s="107"/>
      <c r="G68" s="107"/>
      <c r="H68" s="107"/>
      <c r="I68" s="107"/>
      <c r="J68" s="108">
        <f>J420</f>
        <v>0</v>
      </c>
      <c r="L68" s="105"/>
    </row>
    <row r="69" spans="2:12" s="9" customFormat="1" ht="19.899999999999999" customHeight="1">
      <c r="B69" s="105"/>
      <c r="D69" s="106" t="s">
        <v>127</v>
      </c>
      <c r="E69" s="107"/>
      <c r="F69" s="107"/>
      <c r="G69" s="107"/>
      <c r="H69" s="107"/>
      <c r="I69" s="107"/>
      <c r="J69" s="108">
        <f>J496</f>
        <v>0</v>
      </c>
      <c r="L69" s="105"/>
    </row>
    <row r="70" spans="2:12" s="9" customFormat="1" ht="19.899999999999999" customHeight="1">
      <c r="B70" s="105"/>
      <c r="D70" s="106" t="s">
        <v>128</v>
      </c>
      <c r="E70" s="107"/>
      <c r="F70" s="107"/>
      <c r="G70" s="107"/>
      <c r="H70" s="107"/>
      <c r="I70" s="107"/>
      <c r="J70" s="108">
        <f>J541</f>
        <v>0</v>
      </c>
      <c r="L70" s="105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129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16.5" customHeight="1">
      <c r="B80" s="33"/>
      <c r="E80" s="314" t="str">
        <f>E7</f>
        <v>Stavební úpavy Hrad Sovinec - střecha obj. Konírny</v>
      </c>
      <c r="F80" s="315"/>
      <c r="G80" s="315"/>
      <c r="H80" s="315"/>
      <c r="L80" s="33"/>
    </row>
    <row r="81" spans="2:65" s="1" customFormat="1" ht="12" customHeight="1">
      <c r="B81" s="33"/>
      <c r="C81" s="28" t="s">
        <v>109</v>
      </c>
      <c r="L81" s="33"/>
    </row>
    <row r="82" spans="2:65" s="1" customFormat="1" ht="30" customHeight="1">
      <c r="B82" s="33"/>
      <c r="E82" s="296" t="str">
        <f>E9</f>
        <v>01 - Výměna střešní krytiny na obj. konírny, vč. provedení nutných oprav krovů</v>
      </c>
      <c r="F82" s="316"/>
      <c r="G82" s="316"/>
      <c r="H82" s="316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21</v>
      </c>
      <c r="F84" s="26" t="str">
        <f>F12</f>
        <v>poz. parc. č. st. 60, k.ú. Sovinec</v>
      </c>
      <c r="I84" s="28" t="s">
        <v>23</v>
      </c>
      <c r="J84" s="50" t="str">
        <f>IF(J12="","",J12)</f>
        <v>12. 12. 2024</v>
      </c>
      <c r="L84" s="33"/>
    </row>
    <row r="85" spans="2:65" s="1" customFormat="1" ht="6.95" customHeight="1">
      <c r="B85" s="33"/>
      <c r="L85" s="33"/>
    </row>
    <row r="86" spans="2:65" s="1" customFormat="1" ht="40.15" customHeight="1">
      <c r="B86" s="33"/>
      <c r="C86" s="28" t="s">
        <v>25</v>
      </c>
      <c r="F86" s="26" t="str">
        <f>E15</f>
        <v>Muzeum v Bruntále p.o., Zámecké nám.7, Bruntál</v>
      </c>
      <c r="I86" s="28" t="s">
        <v>32</v>
      </c>
      <c r="J86" s="31" t="str">
        <f>E21</f>
        <v>DOLMENS building, s.r.o.. Světlá 456, Světlá Hora</v>
      </c>
      <c r="L86" s="33"/>
    </row>
    <row r="87" spans="2:65" s="1" customFormat="1" ht="15.2" customHeight="1">
      <c r="B87" s="33"/>
      <c r="C87" s="28" t="s">
        <v>30</v>
      </c>
      <c r="F87" s="26" t="str">
        <f>IF(E18="","",E18)</f>
        <v>Vyplň údaj</v>
      </c>
      <c r="I87" s="28" t="s">
        <v>36</v>
      </c>
      <c r="J87" s="31" t="str">
        <f>E24</f>
        <v>jis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09"/>
      <c r="C89" s="110" t="s">
        <v>130</v>
      </c>
      <c r="D89" s="111" t="s">
        <v>59</v>
      </c>
      <c r="E89" s="111" t="s">
        <v>55</v>
      </c>
      <c r="F89" s="111" t="s">
        <v>56</v>
      </c>
      <c r="G89" s="111" t="s">
        <v>131</v>
      </c>
      <c r="H89" s="111" t="s">
        <v>132</v>
      </c>
      <c r="I89" s="111" t="s">
        <v>133</v>
      </c>
      <c r="J89" s="111" t="s">
        <v>116</v>
      </c>
      <c r="K89" s="112" t="s">
        <v>134</v>
      </c>
      <c r="L89" s="109"/>
      <c r="M89" s="57" t="s">
        <v>19</v>
      </c>
      <c r="N89" s="58" t="s">
        <v>44</v>
      </c>
      <c r="O89" s="58" t="s">
        <v>135</v>
      </c>
      <c r="P89" s="58" t="s">
        <v>136</v>
      </c>
      <c r="Q89" s="58" t="s">
        <v>137</v>
      </c>
      <c r="R89" s="58" t="s">
        <v>138</v>
      </c>
      <c r="S89" s="58" t="s">
        <v>139</v>
      </c>
      <c r="T89" s="59" t="s">
        <v>140</v>
      </c>
    </row>
    <row r="90" spans="2:65" s="1" customFormat="1" ht="22.9" customHeight="1">
      <c r="B90" s="33"/>
      <c r="C90" s="62" t="s">
        <v>141</v>
      </c>
      <c r="J90" s="113">
        <f>BK90</f>
        <v>0</v>
      </c>
      <c r="L90" s="33"/>
      <c r="M90" s="60"/>
      <c r="N90" s="51"/>
      <c r="O90" s="51"/>
      <c r="P90" s="114">
        <f>P91+P179</f>
        <v>0</v>
      </c>
      <c r="Q90" s="51"/>
      <c r="R90" s="114">
        <f>R91+R179</f>
        <v>15.967272800000002</v>
      </c>
      <c r="S90" s="51"/>
      <c r="T90" s="115">
        <f>T91+T179</f>
        <v>5.2014651999999995</v>
      </c>
      <c r="AT90" s="18" t="s">
        <v>73</v>
      </c>
      <c r="AU90" s="18" t="s">
        <v>117</v>
      </c>
      <c r="BK90" s="116">
        <f>BK91+BK179</f>
        <v>0</v>
      </c>
    </row>
    <row r="91" spans="2:65" s="11" customFormat="1" ht="25.9" customHeight="1">
      <c r="B91" s="117"/>
      <c r="D91" s="118" t="s">
        <v>73</v>
      </c>
      <c r="E91" s="119" t="s">
        <v>142</v>
      </c>
      <c r="F91" s="119" t="s">
        <v>143</v>
      </c>
      <c r="I91" s="120"/>
      <c r="J91" s="121">
        <f>BK91</f>
        <v>0</v>
      </c>
      <c r="L91" s="117"/>
      <c r="M91" s="122"/>
      <c r="P91" s="123">
        <f>P92+P109+P160+P176</f>
        <v>0</v>
      </c>
      <c r="R91" s="123">
        <f>R92+R109+R160+R176</f>
        <v>2.4441500000000005</v>
      </c>
      <c r="T91" s="124">
        <f>T92+T109+T160+T176</f>
        <v>3.1882999999999999</v>
      </c>
      <c r="AR91" s="118" t="s">
        <v>82</v>
      </c>
      <c r="AT91" s="125" t="s">
        <v>73</v>
      </c>
      <c r="AU91" s="125" t="s">
        <v>74</v>
      </c>
      <c r="AY91" s="118" t="s">
        <v>144</v>
      </c>
      <c r="BK91" s="126">
        <f>BK92+BK109+BK160+BK176</f>
        <v>0</v>
      </c>
    </row>
    <row r="92" spans="2:65" s="11" customFormat="1" ht="22.9" customHeight="1">
      <c r="B92" s="117"/>
      <c r="D92" s="118" t="s">
        <v>73</v>
      </c>
      <c r="E92" s="127" t="s">
        <v>145</v>
      </c>
      <c r="F92" s="127" t="s">
        <v>146</v>
      </c>
      <c r="I92" s="120"/>
      <c r="J92" s="128">
        <f>BK92</f>
        <v>0</v>
      </c>
      <c r="L92" s="117"/>
      <c r="M92" s="122"/>
      <c r="P92" s="123">
        <f>SUM(P93:P108)</f>
        <v>0</v>
      </c>
      <c r="R92" s="123">
        <f>SUM(R93:R108)</f>
        <v>2.4433500000000006</v>
      </c>
      <c r="T92" s="124">
        <f>SUM(T93:T108)</f>
        <v>0</v>
      </c>
      <c r="AR92" s="118" t="s">
        <v>82</v>
      </c>
      <c r="AT92" s="125" t="s">
        <v>73</v>
      </c>
      <c r="AU92" s="125" t="s">
        <v>82</v>
      </c>
      <c r="AY92" s="118" t="s">
        <v>144</v>
      </c>
      <c r="BK92" s="126">
        <f>SUM(BK93:BK108)</f>
        <v>0</v>
      </c>
    </row>
    <row r="93" spans="2:65" s="1" customFormat="1" ht="33" customHeight="1">
      <c r="B93" s="33"/>
      <c r="C93" s="129" t="s">
        <v>82</v>
      </c>
      <c r="D93" s="129" t="s">
        <v>147</v>
      </c>
      <c r="E93" s="130" t="s">
        <v>148</v>
      </c>
      <c r="F93" s="131" t="s">
        <v>149</v>
      </c>
      <c r="G93" s="132" t="s">
        <v>91</v>
      </c>
      <c r="H93" s="133">
        <v>53.7</v>
      </c>
      <c r="I93" s="134"/>
      <c r="J93" s="135">
        <f>ROUND(I93*H93,2)</f>
        <v>0</v>
      </c>
      <c r="K93" s="131" t="s">
        <v>150</v>
      </c>
      <c r="L93" s="33"/>
      <c r="M93" s="136" t="s">
        <v>19</v>
      </c>
      <c r="N93" s="137" t="s">
        <v>45</v>
      </c>
      <c r="P93" s="138">
        <f>O93*H93</f>
        <v>0</v>
      </c>
      <c r="Q93" s="138">
        <v>6.4999999999999997E-3</v>
      </c>
      <c r="R93" s="138">
        <f>Q93*H93</f>
        <v>0.34905000000000003</v>
      </c>
      <c r="S93" s="138">
        <v>0</v>
      </c>
      <c r="T93" s="139">
        <f>S93*H93</f>
        <v>0</v>
      </c>
      <c r="AR93" s="140" t="s">
        <v>151</v>
      </c>
      <c r="AT93" s="140" t="s">
        <v>147</v>
      </c>
      <c r="AU93" s="140" t="s">
        <v>84</v>
      </c>
      <c r="AY93" s="18" t="s">
        <v>144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82</v>
      </c>
      <c r="BK93" s="141">
        <f>ROUND(I93*H93,2)</f>
        <v>0</v>
      </c>
      <c r="BL93" s="18" t="s">
        <v>151</v>
      </c>
      <c r="BM93" s="140" t="s">
        <v>152</v>
      </c>
    </row>
    <row r="94" spans="2:65" s="1" customFormat="1" ht="11.25">
      <c r="B94" s="33"/>
      <c r="D94" s="142" t="s">
        <v>153</v>
      </c>
      <c r="F94" s="143" t="s">
        <v>154</v>
      </c>
      <c r="I94" s="144"/>
      <c r="L94" s="33"/>
      <c r="M94" s="145"/>
      <c r="T94" s="54"/>
      <c r="AT94" s="18" t="s">
        <v>153</v>
      </c>
      <c r="AU94" s="18" t="s">
        <v>84</v>
      </c>
    </row>
    <row r="95" spans="2:65" s="12" customFormat="1" ht="33.75">
      <c r="B95" s="146"/>
      <c r="D95" s="147" t="s">
        <v>155</v>
      </c>
      <c r="E95" s="148" t="s">
        <v>19</v>
      </c>
      <c r="F95" s="149" t="s">
        <v>156</v>
      </c>
      <c r="H95" s="148" t="s">
        <v>19</v>
      </c>
      <c r="I95" s="150"/>
      <c r="L95" s="146"/>
      <c r="M95" s="151"/>
      <c r="T95" s="152"/>
      <c r="AT95" s="148" t="s">
        <v>155</v>
      </c>
      <c r="AU95" s="148" t="s">
        <v>84</v>
      </c>
      <c r="AV95" s="12" t="s">
        <v>82</v>
      </c>
      <c r="AW95" s="12" t="s">
        <v>35</v>
      </c>
      <c r="AX95" s="12" t="s">
        <v>74</v>
      </c>
      <c r="AY95" s="148" t="s">
        <v>144</v>
      </c>
    </row>
    <row r="96" spans="2:65" s="12" customFormat="1" ht="22.5">
      <c r="B96" s="146"/>
      <c r="D96" s="147" t="s">
        <v>155</v>
      </c>
      <c r="E96" s="148" t="s">
        <v>19</v>
      </c>
      <c r="F96" s="149" t="s">
        <v>157</v>
      </c>
      <c r="H96" s="148" t="s">
        <v>19</v>
      </c>
      <c r="I96" s="150"/>
      <c r="L96" s="146"/>
      <c r="M96" s="151"/>
      <c r="T96" s="152"/>
      <c r="AT96" s="148" t="s">
        <v>155</v>
      </c>
      <c r="AU96" s="148" t="s">
        <v>84</v>
      </c>
      <c r="AV96" s="12" t="s">
        <v>82</v>
      </c>
      <c r="AW96" s="12" t="s">
        <v>35</v>
      </c>
      <c r="AX96" s="12" t="s">
        <v>74</v>
      </c>
      <c r="AY96" s="148" t="s">
        <v>144</v>
      </c>
    </row>
    <row r="97" spans="2:65" s="13" customFormat="1" ht="11.25">
      <c r="B97" s="153"/>
      <c r="D97" s="147" t="s">
        <v>155</v>
      </c>
      <c r="E97" s="154" t="s">
        <v>19</v>
      </c>
      <c r="F97" s="155" t="s">
        <v>93</v>
      </c>
      <c r="H97" s="156">
        <v>53.7</v>
      </c>
      <c r="I97" s="157"/>
      <c r="L97" s="153"/>
      <c r="M97" s="158"/>
      <c r="T97" s="159"/>
      <c r="AT97" s="154" t="s">
        <v>155</v>
      </c>
      <c r="AU97" s="154" t="s">
        <v>84</v>
      </c>
      <c r="AV97" s="13" t="s">
        <v>84</v>
      </c>
      <c r="AW97" s="13" t="s">
        <v>35</v>
      </c>
      <c r="AX97" s="13" t="s">
        <v>82</v>
      </c>
      <c r="AY97" s="154" t="s">
        <v>144</v>
      </c>
    </row>
    <row r="98" spans="2:65" s="1" customFormat="1" ht="37.9" customHeight="1">
      <c r="B98" s="33"/>
      <c r="C98" s="129" t="s">
        <v>84</v>
      </c>
      <c r="D98" s="129" t="s">
        <v>147</v>
      </c>
      <c r="E98" s="130" t="s">
        <v>158</v>
      </c>
      <c r="F98" s="131" t="s">
        <v>159</v>
      </c>
      <c r="G98" s="132" t="s">
        <v>91</v>
      </c>
      <c r="H98" s="133">
        <v>53.7</v>
      </c>
      <c r="I98" s="134"/>
      <c r="J98" s="135">
        <f>ROUND(I98*H98,2)</f>
        <v>0</v>
      </c>
      <c r="K98" s="131" t="s">
        <v>150</v>
      </c>
      <c r="L98" s="33"/>
      <c r="M98" s="136" t="s">
        <v>19</v>
      </c>
      <c r="N98" s="137" t="s">
        <v>45</v>
      </c>
      <c r="P98" s="138">
        <f>O98*H98</f>
        <v>0</v>
      </c>
      <c r="Q98" s="138">
        <v>2.5000000000000001E-2</v>
      </c>
      <c r="R98" s="138">
        <f>Q98*H98</f>
        <v>1.3425000000000002</v>
      </c>
      <c r="S98" s="138">
        <v>0</v>
      </c>
      <c r="T98" s="139">
        <f>S98*H98</f>
        <v>0</v>
      </c>
      <c r="AR98" s="140" t="s">
        <v>151</v>
      </c>
      <c r="AT98" s="140" t="s">
        <v>147</v>
      </c>
      <c r="AU98" s="140" t="s">
        <v>84</v>
      </c>
      <c r="AY98" s="18" t="s">
        <v>144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82</v>
      </c>
      <c r="BK98" s="141">
        <f>ROUND(I98*H98,2)</f>
        <v>0</v>
      </c>
      <c r="BL98" s="18" t="s">
        <v>151</v>
      </c>
      <c r="BM98" s="140" t="s">
        <v>160</v>
      </c>
    </row>
    <row r="99" spans="2:65" s="1" customFormat="1" ht="11.25">
      <c r="B99" s="33"/>
      <c r="D99" s="142" t="s">
        <v>153</v>
      </c>
      <c r="F99" s="143" t="s">
        <v>161</v>
      </c>
      <c r="I99" s="144"/>
      <c r="L99" s="33"/>
      <c r="M99" s="145"/>
      <c r="T99" s="54"/>
      <c r="AT99" s="18" t="s">
        <v>153</v>
      </c>
      <c r="AU99" s="18" t="s">
        <v>84</v>
      </c>
    </row>
    <row r="100" spans="2:65" s="1" customFormat="1" ht="29.25">
      <c r="B100" s="33"/>
      <c r="D100" s="147" t="s">
        <v>162</v>
      </c>
      <c r="F100" s="160" t="s">
        <v>163</v>
      </c>
      <c r="I100" s="144"/>
      <c r="L100" s="33"/>
      <c r="M100" s="145"/>
      <c r="T100" s="54"/>
      <c r="AT100" s="18" t="s">
        <v>162</v>
      </c>
      <c r="AU100" s="18" t="s">
        <v>84</v>
      </c>
    </row>
    <row r="101" spans="2:65" s="12" customFormat="1" ht="33.75">
      <c r="B101" s="146"/>
      <c r="D101" s="147" t="s">
        <v>155</v>
      </c>
      <c r="E101" s="148" t="s">
        <v>19</v>
      </c>
      <c r="F101" s="149" t="s">
        <v>156</v>
      </c>
      <c r="H101" s="148" t="s">
        <v>19</v>
      </c>
      <c r="I101" s="150"/>
      <c r="L101" s="146"/>
      <c r="M101" s="151"/>
      <c r="T101" s="152"/>
      <c r="AT101" s="148" t="s">
        <v>155</v>
      </c>
      <c r="AU101" s="148" t="s">
        <v>84</v>
      </c>
      <c r="AV101" s="12" t="s">
        <v>82</v>
      </c>
      <c r="AW101" s="12" t="s">
        <v>35</v>
      </c>
      <c r="AX101" s="12" t="s">
        <v>74</v>
      </c>
      <c r="AY101" s="148" t="s">
        <v>144</v>
      </c>
    </row>
    <row r="102" spans="2:65" s="12" customFormat="1" ht="22.5">
      <c r="B102" s="146"/>
      <c r="D102" s="147" t="s">
        <v>155</v>
      </c>
      <c r="E102" s="148" t="s">
        <v>19</v>
      </c>
      <c r="F102" s="149" t="s">
        <v>157</v>
      </c>
      <c r="H102" s="148" t="s">
        <v>19</v>
      </c>
      <c r="I102" s="150"/>
      <c r="L102" s="146"/>
      <c r="M102" s="151"/>
      <c r="T102" s="152"/>
      <c r="AT102" s="148" t="s">
        <v>155</v>
      </c>
      <c r="AU102" s="148" t="s">
        <v>84</v>
      </c>
      <c r="AV102" s="12" t="s">
        <v>82</v>
      </c>
      <c r="AW102" s="12" t="s">
        <v>35</v>
      </c>
      <c r="AX102" s="12" t="s">
        <v>74</v>
      </c>
      <c r="AY102" s="148" t="s">
        <v>144</v>
      </c>
    </row>
    <row r="103" spans="2:65" s="13" customFormat="1" ht="11.25">
      <c r="B103" s="153"/>
      <c r="D103" s="147" t="s">
        <v>155</v>
      </c>
      <c r="E103" s="154" t="s">
        <v>19</v>
      </c>
      <c r="F103" s="155" t="s">
        <v>93</v>
      </c>
      <c r="H103" s="156">
        <v>53.7</v>
      </c>
      <c r="I103" s="157"/>
      <c r="L103" s="153"/>
      <c r="M103" s="158"/>
      <c r="T103" s="159"/>
      <c r="AT103" s="154" t="s">
        <v>155</v>
      </c>
      <c r="AU103" s="154" t="s">
        <v>84</v>
      </c>
      <c r="AV103" s="13" t="s">
        <v>84</v>
      </c>
      <c r="AW103" s="13" t="s">
        <v>35</v>
      </c>
      <c r="AX103" s="13" t="s">
        <v>82</v>
      </c>
      <c r="AY103" s="154" t="s">
        <v>144</v>
      </c>
    </row>
    <row r="104" spans="2:65" s="1" customFormat="1" ht="44.25" customHeight="1">
      <c r="B104" s="33"/>
      <c r="C104" s="129" t="s">
        <v>164</v>
      </c>
      <c r="D104" s="129" t="s">
        <v>147</v>
      </c>
      <c r="E104" s="130" t="s">
        <v>165</v>
      </c>
      <c r="F104" s="131" t="s">
        <v>166</v>
      </c>
      <c r="G104" s="132" t="s">
        <v>91</v>
      </c>
      <c r="H104" s="133">
        <v>107.4</v>
      </c>
      <c r="I104" s="134"/>
      <c r="J104" s="135">
        <f>ROUND(I104*H104,2)</f>
        <v>0</v>
      </c>
      <c r="K104" s="131" t="s">
        <v>150</v>
      </c>
      <c r="L104" s="33"/>
      <c r="M104" s="136" t="s">
        <v>19</v>
      </c>
      <c r="N104" s="137" t="s">
        <v>45</v>
      </c>
      <c r="P104" s="138">
        <f>O104*H104</f>
        <v>0</v>
      </c>
      <c r="Q104" s="138">
        <v>7.0000000000000001E-3</v>
      </c>
      <c r="R104" s="138">
        <f>Q104*H104</f>
        <v>0.75180000000000002</v>
      </c>
      <c r="S104" s="138">
        <v>0</v>
      </c>
      <c r="T104" s="139">
        <f>S104*H104</f>
        <v>0</v>
      </c>
      <c r="AR104" s="140" t="s">
        <v>151</v>
      </c>
      <c r="AT104" s="140" t="s">
        <v>147</v>
      </c>
      <c r="AU104" s="140" t="s">
        <v>84</v>
      </c>
      <c r="AY104" s="18" t="s">
        <v>144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8" t="s">
        <v>82</v>
      </c>
      <c r="BK104" s="141">
        <f>ROUND(I104*H104,2)</f>
        <v>0</v>
      </c>
      <c r="BL104" s="18" t="s">
        <v>151</v>
      </c>
      <c r="BM104" s="140" t="s">
        <v>167</v>
      </c>
    </row>
    <row r="105" spans="2:65" s="1" customFormat="1" ht="11.25">
      <c r="B105" s="33"/>
      <c r="D105" s="142" t="s">
        <v>153</v>
      </c>
      <c r="F105" s="143" t="s">
        <v>168</v>
      </c>
      <c r="I105" s="144"/>
      <c r="L105" s="33"/>
      <c r="M105" s="145"/>
      <c r="T105" s="54"/>
      <c r="AT105" s="18" t="s">
        <v>153</v>
      </c>
      <c r="AU105" s="18" t="s">
        <v>84</v>
      </c>
    </row>
    <row r="106" spans="2:65" s="12" customFormat="1" ht="33.75">
      <c r="B106" s="146"/>
      <c r="D106" s="147" t="s">
        <v>155</v>
      </c>
      <c r="E106" s="148" t="s">
        <v>19</v>
      </c>
      <c r="F106" s="149" t="s">
        <v>156</v>
      </c>
      <c r="H106" s="148" t="s">
        <v>19</v>
      </c>
      <c r="I106" s="150"/>
      <c r="L106" s="146"/>
      <c r="M106" s="151"/>
      <c r="T106" s="152"/>
      <c r="AT106" s="148" t="s">
        <v>155</v>
      </c>
      <c r="AU106" s="148" t="s">
        <v>84</v>
      </c>
      <c r="AV106" s="12" t="s">
        <v>82</v>
      </c>
      <c r="AW106" s="12" t="s">
        <v>35</v>
      </c>
      <c r="AX106" s="12" t="s">
        <v>74</v>
      </c>
      <c r="AY106" s="148" t="s">
        <v>144</v>
      </c>
    </row>
    <row r="107" spans="2:65" s="12" customFormat="1" ht="22.5">
      <c r="B107" s="146"/>
      <c r="D107" s="147" t="s">
        <v>155</v>
      </c>
      <c r="E107" s="148" t="s">
        <v>19</v>
      </c>
      <c r="F107" s="149" t="s">
        <v>157</v>
      </c>
      <c r="H107" s="148" t="s">
        <v>19</v>
      </c>
      <c r="I107" s="150"/>
      <c r="L107" s="146"/>
      <c r="M107" s="151"/>
      <c r="T107" s="152"/>
      <c r="AT107" s="148" t="s">
        <v>155</v>
      </c>
      <c r="AU107" s="148" t="s">
        <v>84</v>
      </c>
      <c r="AV107" s="12" t="s">
        <v>82</v>
      </c>
      <c r="AW107" s="12" t="s">
        <v>35</v>
      </c>
      <c r="AX107" s="12" t="s">
        <v>74</v>
      </c>
      <c r="AY107" s="148" t="s">
        <v>144</v>
      </c>
    </row>
    <row r="108" spans="2:65" s="13" customFormat="1" ht="11.25">
      <c r="B108" s="153"/>
      <c r="D108" s="147" t="s">
        <v>155</v>
      </c>
      <c r="E108" s="154" t="s">
        <v>19</v>
      </c>
      <c r="F108" s="155" t="s">
        <v>169</v>
      </c>
      <c r="H108" s="156">
        <v>107.4</v>
      </c>
      <c r="I108" s="157"/>
      <c r="L108" s="153"/>
      <c r="M108" s="158"/>
      <c r="T108" s="159"/>
      <c r="AT108" s="154" t="s">
        <v>155</v>
      </c>
      <c r="AU108" s="154" t="s">
        <v>84</v>
      </c>
      <c r="AV108" s="13" t="s">
        <v>84</v>
      </c>
      <c r="AW108" s="13" t="s">
        <v>35</v>
      </c>
      <c r="AX108" s="13" t="s">
        <v>82</v>
      </c>
      <c r="AY108" s="154" t="s">
        <v>144</v>
      </c>
    </row>
    <row r="109" spans="2:65" s="11" customFormat="1" ht="22.9" customHeight="1">
      <c r="B109" s="117"/>
      <c r="D109" s="118" t="s">
        <v>73</v>
      </c>
      <c r="E109" s="127" t="s">
        <v>170</v>
      </c>
      <c r="F109" s="127" t="s">
        <v>171</v>
      </c>
      <c r="I109" s="120"/>
      <c r="J109" s="128">
        <f>BK109</f>
        <v>0</v>
      </c>
      <c r="L109" s="117"/>
      <c r="M109" s="122"/>
      <c r="P109" s="123">
        <f>SUM(P110:P159)</f>
        <v>0</v>
      </c>
      <c r="R109" s="123">
        <f>SUM(R110:R159)</f>
        <v>8.0000000000000004E-4</v>
      </c>
      <c r="T109" s="124">
        <f>SUM(T110:T159)</f>
        <v>3.1882999999999999</v>
      </c>
      <c r="AR109" s="118" t="s">
        <v>82</v>
      </c>
      <c r="AT109" s="125" t="s">
        <v>73</v>
      </c>
      <c r="AU109" s="125" t="s">
        <v>82</v>
      </c>
      <c r="AY109" s="118" t="s">
        <v>144</v>
      </c>
      <c r="BK109" s="126">
        <f>SUM(BK110:BK159)</f>
        <v>0</v>
      </c>
    </row>
    <row r="110" spans="2:65" s="1" customFormat="1" ht="44.25" customHeight="1">
      <c r="B110" s="33"/>
      <c r="C110" s="129" t="s">
        <v>151</v>
      </c>
      <c r="D110" s="129" t="s">
        <v>147</v>
      </c>
      <c r="E110" s="130" t="s">
        <v>172</v>
      </c>
      <c r="F110" s="131" t="s">
        <v>173</v>
      </c>
      <c r="G110" s="132" t="s">
        <v>91</v>
      </c>
      <c r="H110" s="133">
        <v>384</v>
      </c>
      <c r="I110" s="134"/>
      <c r="J110" s="135">
        <f>ROUND(I110*H110,2)</f>
        <v>0</v>
      </c>
      <c r="K110" s="131" t="s">
        <v>150</v>
      </c>
      <c r="L110" s="33"/>
      <c r="M110" s="136" t="s">
        <v>19</v>
      </c>
      <c r="N110" s="137" t="s">
        <v>45</v>
      </c>
      <c r="P110" s="138">
        <f>O110*H110</f>
        <v>0</v>
      </c>
      <c r="Q110" s="138">
        <v>0</v>
      </c>
      <c r="R110" s="138">
        <f>Q110*H110</f>
        <v>0</v>
      </c>
      <c r="S110" s="138">
        <v>0</v>
      </c>
      <c r="T110" s="139">
        <f>S110*H110</f>
        <v>0</v>
      </c>
      <c r="AR110" s="140" t="s">
        <v>151</v>
      </c>
      <c r="AT110" s="140" t="s">
        <v>147</v>
      </c>
      <c r="AU110" s="140" t="s">
        <v>84</v>
      </c>
      <c r="AY110" s="18" t="s">
        <v>144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82</v>
      </c>
      <c r="BK110" s="141">
        <f>ROUND(I110*H110,2)</f>
        <v>0</v>
      </c>
      <c r="BL110" s="18" t="s">
        <v>151</v>
      </c>
      <c r="BM110" s="140" t="s">
        <v>174</v>
      </c>
    </row>
    <row r="111" spans="2:65" s="1" customFormat="1" ht="11.25">
      <c r="B111" s="33"/>
      <c r="D111" s="142" t="s">
        <v>153</v>
      </c>
      <c r="F111" s="143" t="s">
        <v>175</v>
      </c>
      <c r="I111" s="144"/>
      <c r="L111" s="33"/>
      <c r="M111" s="145"/>
      <c r="T111" s="54"/>
      <c r="AT111" s="18" t="s">
        <v>153</v>
      </c>
      <c r="AU111" s="18" t="s">
        <v>84</v>
      </c>
    </row>
    <row r="112" spans="2:65" s="12" customFormat="1" ht="11.25">
      <c r="B112" s="146"/>
      <c r="D112" s="147" t="s">
        <v>155</v>
      </c>
      <c r="E112" s="148" t="s">
        <v>19</v>
      </c>
      <c r="F112" s="149" t="s">
        <v>176</v>
      </c>
      <c r="H112" s="148" t="s">
        <v>19</v>
      </c>
      <c r="I112" s="150"/>
      <c r="L112" s="146"/>
      <c r="M112" s="151"/>
      <c r="T112" s="152"/>
      <c r="AT112" s="148" t="s">
        <v>155</v>
      </c>
      <c r="AU112" s="148" t="s">
        <v>84</v>
      </c>
      <c r="AV112" s="12" t="s">
        <v>82</v>
      </c>
      <c r="AW112" s="12" t="s">
        <v>35</v>
      </c>
      <c r="AX112" s="12" t="s">
        <v>74</v>
      </c>
      <c r="AY112" s="148" t="s">
        <v>144</v>
      </c>
    </row>
    <row r="113" spans="2:51" s="13" customFormat="1" ht="11.25">
      <c r="B113" s="153"/>
      <c r="D113" s="147" t="s">
        <v>155</v>
      </c>
      <c r="E113" s="154" t="s">
        <v>19</v>
      </c>
      <c r="F113" s="155" t="s">
        <v>177</v>
      </c>
      <c r="H113" s="156">
        <v>9.8699999999999992</v>
      </c>
      <c r="I113" s="157"/>
      <c r="L113" s="153"/>
      <c r="M113" s="158"/>
      <c r="T113" s="159"/>
      <c r="AT113" s="154" t="s">
        <v>155</v>
      </c>
      <c r="AU113" s="154" t="s">
        <v>84</v>
      </c>
      <c r="AV113" s="13" t="s">
        <v>84</v>
      </c>
      <c r="AW113" s="13" t="s">
        <v>35</v>
      </c>
      <c r="AX113" s="13" t="s">
        <v>74</v>
      </c>
      <c r="AY113" s="154" t="s">
        <v>144</v>
      </c>
    </row>
    <row r="114" spans="2:51" s="13" customFormat="1" ht="11.25">
      <c r="B114" s="153"/>
      <c r="D114" s="147" t="s">
        <v>155</v>
      </c>
      <c r="E114" s="154" t="s">
        <v>19</v>
      </c>
      <c r="F114" s="155" t="s">
        <v>178</v>
      </c>
      <c r="H114" s="156">
        <v>24.91</v>
      </c>
      <c r="I114" s="157"/>
      <c r="L114" s="153"/>
      <c r="M114" s="158"/>
      <c r="T114" s="159"/>
      <c r="AT114" s="154" t="s">
        <v>155</v>
      </c>
      <c r="AU114" s="154" t="s">
        <v>84</v>
      </c>
      <c r="AV114" s="13" t="s">
        <v>84</v>
      </c>
      <c r="AW114" s="13" t="s">
        <v>35</v>
      </c>
      <c r="AX114" s="13" t="s">
        <v>74</v>
      </c>
      <c r="AY114" s="154" t="s">
        <v>144</v>
      </c>
    </row>
    <row r="115" spans="2:51" s="13" customFormat="1" ht="11.25">
      <c r="B115" s="153"/>
      <c r="D115" s="147" t="s">
        <v>155</v>
      </c>
      <c r="E115" s="154" t="s">
        <v>19</v>
      </c>
      <c r="F115" s="155" t="s">
        <v>179</v>
      </c>
      <c r="H115" s="156">
        <v>0.22</v>
      </c>
      <c r="I115" s="157"/>
      <c r="L115" s="153"/>
      <c r="M115" s="158"/>
      <c r="T115" s="159"/>
      <c r="AT115" s="154" t="s">
        <v>155</v>
      </c>
      <c r="AU115" s="154" t="s">
        <v>84</v>
      </c>
      <c r="AV115" s="13" t="s">
        <v>84</v>
      </c>
      <c r="AW115" s="13" t="s">
        <v>35</v>
      </c>
      <c r="AX115" s="13" t="s">
        <v>74</v>
      </c>
      <c r="AY115" s="154" t="s">
        <v>144</v>
      </c>
    </row>
    <row r="116" spans="2:51" s="14" customFormat="1" ht="11.25">
      <c r="B116" s="161"/>
      <c r="D116" s="147" t="s">
        <v>155</v>
      </c>
      <c r="E116" s="162" t="s">
        <v>19</v>
      </c>
      <c r="F116" s="163" t="s">
        <v>180</v>
      </c>
      <c r="H116" s="164">
        <v>35</v>
      </c>
      <c r="I116" s="165"/>
      <c r="L116" s="161"/>
      <c r="M116" s="166"/>
      <c r="T116" s="167"/>
      <c r="AT116" s="162" t="s">
        <v>155</v>
      </c>
      <c r="AU116" s="162" t="s">
        <v>84</v>
      </c>
      <c r="AV116" s="14" t="s">
        <v>164</v>
      </c>
      <c r="AW116" s="14" t="s">
        <v>35</v>
      </c>
      <c r="AX116" s="14" t="s">
        <v>74</v>
      </c>
      <c r="AY116" s="162" t="s">
        <v>144</v>
      </c>
    </row>
    <row r="117" spans="2:51" s="12" customFormat="1" ht="11.25">
      <c r="B117" s="146"/>
      <c r="D117" s="147" t="s">
        <v>155</v>
      </c>
      <c r="E117" s="148" t="s">
        <v>19</v>
      </c>
      <c r="F117" s="149" t="s">
        <v>181</v>
      </c>
      <c r="H117" s="148" t="s">
        <v>19</v>
      </c>
      <c r="I117" s="150"/>
      <c r="L117" s="146"/>
      <c r="M117" s="151"/>
      <c r="T117" s="152"/>
      <c r="AT117" s="148" t="s">
        <v>155</v>
      </c>
      <c r="AU117" s="148" t="s">
        <v>84</v>
      </c>
      <c r="AV117" s="12" t="s">
        <v>82</v>
      </c>
      <c r="AW117" s="12" t="s">
        <v>35</v>
      </c>
      <c r="AX117" s="12" t="s">
        <v>74</v>
      </c>
      <c r="AY117" s="148" t="s">
        <v>144</v>
      </c>
    </row>
    <row r="118" spans="2:51" s="13" customFormat="1" ht="11.25">
      <c r="B118" s="153"/>
      <c r="D118" s="147" t="s">
        <v>155</v>
      </c>
      <c r="E118" s="154" t="s">
        <v>19</v>
      </c>
      <c r="F118" s="155" t="s">
        <v>182</v>
      </c>
      <c r="H118" s="156">
        <v>49.01</v>
      </c>
      <c r="I118" s="157"/>
      <c r="L118" s="153"/>
      <c r="M118" s="158"/>
      <c r="T118" s="159"/>
      <c r="AT118" s="154" t="s">
        <v>155</v>
      </c>
      <c r="AU118" s="154" t="s">
        <v>84</v>
      </c>
      <c r="AV118" s="13" t="s">
        <v>84</v>
      </c>
      <c r="AW118" s="13" t="s">
        <v>35</v>
      </c>
      <c r="AX118" s="13" t="s">
        <v>74</v>
      </c>
      <c r="AY118" s="154" t="s">
        <v>144</v>
      </c>
    </row>
    <row r="119" spans="2:51" s="13" customFormat="1" ht="11.25">
      <c r="B119" s="153"/>
      <c r="D119" s="147" t="s">
        <v>155</v>
      </c>
      <c r="E119" s="154" t="s">
        <v>19</v>
      </c>
      <c r="F119" s="155" t="s">
        <v>183</v>
      </c>
      <c r="H119" s="156">
        <v>4.1399999999999997</v>
      </c>
      <c r="I119" s="157"/>
      <c r="L119" s="153"/>
      <c r="M119" s="158"/>
      <c r="T119" s="159"/>
      <c r="AT119" s="154" t="s">
        <v>155</v>
      </c>
      <c r="AU119" s="154" t="s">
        <v>84</v>
      </c>
      <c r="AV119" s="13" t="s">
        <v>84</v>
      </c>
      <c r="AW119" s="13" t="s">
        <v>35</v>
      </c>
      <c r="AX119" s="13" t="s">
        <v>74</v>
      </c>
      <c r="AY119" s="154" t="s">
        <v>144</v>
      </c>
    </row>
    <row r="120" spans="2:51" s="13" customFormat="1" ht="11.25">
      <c r="B120" s="153"/>
      <c r="D120" s="147" t="s">
        <v>155</v>
      </c>
      <c r="E120" s="154" t="s">
        <v>19</v>
      </c>
      <c r="F120" s="155" t="s">
        <v>184</v>
      </c>
      <c r="H120" s="156">
        <v>8.1999999999999993</v>
      </c>
      <c r="I120" s="157"/>
      <c r="L120" s="153"/>
      <c r="M120" s="158"/>
      <c r="T120" s="159"/>
      <c r="AT120" s="154" t="s">
        <v>155</v>
      </c>
      <c r="AU120" s="154" t="s">
        <v>84</v>
      </c>
      <c r="AV120" s="13" t="s">
        <v>84</v>
      </c>
      <c r="AW120" s="13" t="s">
        <v>35</v>
      </c>
      <c r="AX120" s="13" t="s">
        <v>74</v>
      </c>
      <c r="AY120" s="154" t="s">
        <v>144</v>
      </c>
    </row>
    <row r="121" spans="2:51" s="13" customFormat="1" ht="11.25">
      <c r="B121" s="153"/>
      <c r="D121" s="147" t="s">
        <v>155</v>
      </c>
      <c r="E121" s="154" t="s">
        <v>19</v>
      </c>
      <c r="F121" s="155" t="s">
        <v>185</v>
      </c>
      <c r="H121" s="156">
        <v>13.547000000000001</v>
      </c>
      <c r="I121" s="157"/>
      <c r="L121" s="153"/>
      <c r="M121" s="158"/>
      <c r="T121" s="159"/>
      <c r="AT121" s="154" t="s">
        <v>155</v>
      </c>
      <c r="AU121" s="154" t="s">
        <v>84</v>
      </c>
      <c r="AV121" s="13" t="s">
        <v>84</v>
      </c>
      <c r="AW121" s="13" t="s">
        <v>35</v>
      </c>
      <c r="AX121" s="13" t="s">
        <v>74</v>
      </c>
      <c r="AY121" s="154" t="s">
        <v>144</v>
      </c>
    </row>
    <row r="122" spans="2:51" s="13" customFormat="1" ht="11.25">
      <c r="B122" s="153"/>
      <c r="D122" s="147" t="s">
        <v>155</v>
      </c>
      <c r="E122" s="154" t="s">
        <v>19</v>
      </c>
      <c r="F122" s="155" t="s">
        <v>186</v>
      </c>
      <c r="H122" s="156">
        <v>20.9</v>
      </c>
      <c r="I122" s="157"/>
      <c r="L122" s="153"/>
      <c r="M122" s="158"/>
      <c r="T122" s="159"/>
      <c r="AT122" s="154" t="s">
        <v>155</v>
      </c>
      <c r="AU122" s="154" t="s">
        <v>84</v>
      </c>
      <c r="AV122" s="13" t="s">
        <v>84</v>
      </c>
      <c r="AW122" s="13" t="s">
        <v>35</v>
      </c>
      <c r="AX122" s="13" t="s">
        <v>74</v>
      </c>
      <c r="AY122" s="154" t="s">
        <v>144</v>
      </c>
    </row>
    <row r="123" spans="2:51" s="13" customFormat="1" ht="11.25">
      <c r="B123" s="153"/>
      <c r="D123" s="147" t="s">
        <v>155</v>
      </c>
      <c r="E123" s="154" t="s">
        <v>19</v>
      </c>
      <c r="F123" s="155" t="s">
        <v>187</v>
      </c>
      <c r="H123" s="156">
        <v>0.20300000000000001</v>
      </c>
      <c r="I123" s="157"/>
      <c r="L123" s="153"/>
      <c r="M123" s="158"/>
      <c r="T123" s="159"/>
      <c r="AT123" s="154" t="s">
        <v>155</v>
      </c>
      <c r="AU123" s="154" t="s">
        <v>84</v>
      </c>
      <c r="AV123" s="13" t="s">
        <v>84</v>
      </c>
      <c r="AW123" s="13" t="s">
        <v>35</v>
      </c>
      <c r="AX123" s="13" t="s">
        <v>74</v>
      </c>
      <c r="AY123" s="154" t="s">
        <v>144</v>
      </c>
    </row>
    <row r="124" spans="2:51" s="14" customFormat="1" ht="11.25">
      <c r="B124" s="161"/>
      <c r="D124" s="147" t="s">
        <v>155</v>
      </c>
      <c r="E124" s="162" t="s">
        <v>19</v>
      </c>
      <c r="F124" s="163" t="s">
        <v>180</v>
      </c>
      <c r="H124" s="164">
        <v>96</v>
      </c>
      <c r="I124" s="165"/>
      <c r="L124" s="161"/>
      <c r="M124" s="166"/>
      <c r="T124" s="167"/>
      <c r="AT124" s="162" t="s">
        <v>155</v>
      </c>
      <c r="AU124" s="162" t="s">
        <v>84</v>
      </c>
      <c r="AV124" s="14" t="s">
        <v>164</v>
      </c>
      <c r="AW124" s="14" t="s">
        <v>35</v>
      </c>
      <c r="AX124" s="14" t="s">
        <v>74</v>
      </c>
      <c r="AY124" s="162" t="s">
        <v>144</v>
      </c>
    </row>
    <row r="125" spans="2:51" s="12" customFormat="1" ht="11.25">
      <c r="B125" s="146"/>
      <c r="D125" s="147" t="s">
        <v>155</v>
      </c>
      <c r="E125" s="148" t="s">
        <v>19</v>
      </c>
      <c r="F125" s="149" t="s">
        <v>188</v>
      </c>
      <c r="H125" s="148" t="s">
        <v>19</v>
      </c>
      <c r="I125" s="150"/>
      <c r="L125" s="146"/>
      <c r="M125" s="151"/>
      <c r="T125" s="152"/>
      <c r="AT125" s="148" t="s">
        <v>155</v>
      </c>
      <c r="AU125" s="148" t="s">
        <v>84</v>
      </c>
      <c r="AV125" s="12" t="s">
        <v>82</v>
      </c>
      <c r="AW125" s="12" t="s">
        <v>35</v>
      </c>
      <c r="AX125" s="12" t="s">
        <v>74</v>
      </c>
      <c r="AY125" s="148" t="s">
        <v>144</v>
      </c>
    </row>
    <row r="126" spans="2:51" s="13" customFormat="1" ht="11.25">
      <c r="B126" s="153"/>
      <c r="D126" s="147" t="s">
        <v>155</v>
      </c>
      <c r="E126" s="154" t="s">
        <v>19</v>
      </c>
      <c r="F126" s="155" t="s">
        <v>189</v>
      </c>
      <c r="H126" s="156">
        <v>177.75</v>
      </c>
      <c r="I126" s="157"/>
      <c r="L126" s="153"/>
      <c r="M126" s="158"/>
      <c r="T126" s="159"/>
      <c r="AT126" s="154" t="s">
        <v>155</v>
      </c>
      <c r="AU126" s="154" t="s">
        <v>84</v>
      </c>
      <c r="AV126" s="13" t="s">
        <v>84</v>
      </c>
      <c r="AW126" s="13" t="s">
        <v>35</v>
      </c>
      <c r="AX126" s="13" t="s">
        <v>74</v>
      </c>
      <c r="AY126" s="154" t="s">
        <v>144</v>
      </c>
    </row>
    <row r="127" spans="2:51" s="13" customFormat="1" ht="11.25">
      <c r="B127" s="153"/>
      <c r="D127" s="147" t="s">
        <v>155</v>
      </c>
      <c r="E127" s="154" t="s">
        <v>19</v>
      </c>
      <c r="F127" s="155" t="s">
        <v>190</v>
      </c>
      <c r="H127" s="156">
        <v>67.5</v>
      </c>
      <c r="I127" s="157"/>
      <c r="L127" s="153"/>
      <c r="M127" s="158"/>
      <c r="T127" s="159"/>
      <c r="AT127" s="154" t="s">
        <v>155</v>
      </c>
      <c r="AU127" s="154" t="s">
        <v>84</v>
      </c>
      <c r="AV127" s="13" t="s">
        <v>84</v>
      </c>
      <c r="AW127" s="13" t="s">
        <v>35</v>
      </c>
      <c r="AX127" s="13" t="s">
        <v>74</v>
      </c>
      <c r="AY127" s="154" t="s">
        <v>144</v>
      </c>
    </row>
    <row r="128" spans="2:51" s="13" customFormat="1" ht="11.25">
      <c r="B128" s="153"/>
      <c r="D128" s="147" t="s">
        <v>155</v>
      </c>
      <c r="E128" s="154" t="s">
        <v>19</v>
      </c>
      <c r="F128" s="155" t="s">
        <v>191</v>
      </c>
      <c r="H128" s="156">
        <v>7.35</v>
      </c>
      <c r="I128" s="157"/>
      <c r="L128" s="153"/>
      <c r="M128" s="158"/>
      <c r="T128" s="159"/>
      <c r="AT128" s="154" t="s">
        <v>155</v>
      </c>
      <c r="AU128" s="154" t="s">
        <v>84</v>
      </c>
      <c r="AV128" s="13" t="s">
        <v>84</v>
      </c>
      <c r="AW128" s="13" t="s">
        <v>35</v>
      </c>
      <c r="AX128" s="13" t="s">
        <v>74</v>
      </c>
      <c r="AY128" s="154" t="s">
        <v>144</v>
      </c>
    </row>
    <row r="129" spans="2:65" s="14" customFormat="1" ht="11.25">
      <c r="B129" s="161"/>
      <c r="D129" s="147" t="s">
        <v>155</v>
      </c>
      <c r="E129" s="162" t="s">
        <v>19</v>
      </c>
      <c r="F129" s="163" t="s">
        <v>180</v>
      </c>
      <c r="H129" s="164">
        <v>252.6</v>
      </c>
      <c r="I129" s="165"/>
      <c r="L129" s="161"/>
      <c r="M129" s="166"/>
      <c r="T129" s="167"/>
      <c r="AT129" s="162" t="s">
        <v>155</v>
      </c>
      <c r="AU129" s="162" t="s">
        <v>84</v>
      </c>
      <c r="AV129" s="14" t="s">
        <v>164</v>
      </c>
      <c r="AW129" s="14" t="s">
        <v>35</v>
      </c>
      <c r="AX129" s="14" t="s">
        <v>74</v>
      </c>
      <c r="AY129" s="162" t="s">
        <v>144</v>
      </c>
    </row>
    <row r="130" spans="2:65" s="13" customFormat="1" ht="11.25">
      <c r="B130" s="153"/>
      <c r="D130" s="147" t="s">
        <v>155</v>
      </c>
      <c r="E130" s="154" t="s">
        <v>19</v>
      </c>
      <c r="F130" s="155" t="s">
        <v>192</v>
      </c>
      <c r="H130" s="156">
        <v>0.4</v>
      </c>
      <c r="I130" s="157"/>
      <c r="L130" s="153"/>
      <c r="M130" s="158"/>
      <c r="T130" s="159"/>
      <c r="AT130" s="154" t="s">
        <v>155</v>
      </c>
      <c r="AU130" s="154" t="s">
        <v>84</v>
      </c>
      <c r="AV130" s="13" t="s">
        <v>84</v>
      </c>
      <c r="AW130" s="13" t="s">
        <v>35</v>
      </c>
      <c r="AX130" s="13" t="s">
        <v>74</v>
      </c>
      <c r="AY130" s="154" t="s">
        <v>144</v>
      </c>
    </row>
    <row r="131" spans="2:65" s="15" customFormat="1" ht="11.25">
      <c r="B131" s="168"/>
      <c r="D131" s="147" t="s">
        <v>155</v>
      </c>
      <c r="E131" s="169" t="s">
        <v>89</v>
      </c>
      <c r="F131" s="170" t="s">
        <v>193</v>
      </c>
      <c r="H131" s="171">
        <v>384</v>
      </c>
      <c r="I131" s="172"/>
      <c r="L131" s="168"/>
      <c r="M131" s="173"/>
      <c r="T131" s="174"/>
      <c r="AT131" s="169" t="s">
        <v>155</v>
      </c>
      <c r="AU131" s="169" t="s">
        <v>84</v>
      </c>
      <c r="AV131" s="15" t="s">
        <v>151</v>
      </c>
      <c r="AW131" s="15" t="s">
        <v>35</v>
      </c>
      <c r="AX131" s="15" t="s">
        <v>82</v>
      </c>
      <c r="AY131" s="169" t="s">
        <v>144</v>
      </c>
    </row>
    <row r="132" spans="2:65" s="1" customFormat="1" ht="49.15" customHeight="1">
      <c r="B132" s="33"/>
      <c r="C132" s="129" t="s">
        <v>194</v>
      </c>
      <c r="D132" s="129" t="s">
        <v>147</v>
      </c>
      <c r="E132" s="130" t="s">
        <v>195</v>
      </c>
      <c r="F132" s="131" t="s">
        <v>196</v>
      </c>
      <c r="G132" s="132" t="s">
        <v>91</v>
      </c>
      <c r="H132" s="133">
        <v>23040</v>
      </c>
      <c r="I132" s="134"/>
      <c r="J132" s="135">
        <f>ROUND(I132*H132,2)</f>
        <v>0</v>
      </c>
      <c r="K132" s="131" t="s">
        <v>150</v>
      </c>
      <c r="L132" s="33"/>
      <c r="M132" s="136" t="s">
        <v>19</v>
      </c>
      <c r="N132" s="137" t="s">
        <v>45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151</v>
      </c>
      <c r="AT132" s="140" t="s">
        <v>147</v>
      </c>
      <c r="AU132" s="140" t="s">
        <v>84</v>
      </c>
      <c r="AY132" s="18" t="s">
        <v>144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8" t="s">
        <v>82</v>
      </c>
      <c r="BK132" s="141">
        <f>ROUND(I132*H132,2)</f>
        <v>0</v>
      </c>
      <c r="BL132" s="18" t="s">
        <v>151</v>
      </c>
      <c r="BM132" s="140" t="s">
        <v>197</v>
      </c>
    </row>
    <row r="133" spans="2:65" s="1" customFormat="1" ht="11.25">
      <c r="B133" s="33"/>
      <c r="D133" s="142" t="s">
        <v>153</v>
      </c>
      <c r="F133" s="143" t="s">
        <v>198</v>
      </c>
      <c r="I133" s="144"/>
      <c r="L133" s="33"/>
      <c r="M133" s="145"/>
      <c r="T133" s="54"/>
      <c r="AT133" s="18" t="s">
        <v>153</v>
      </c>
      <c r="AU133" s="18" t="s">
        <v>84</v>
      </c>
    </row>
    <row r="134" spans="2:65" s="12" customFormat="1" ht="11.25">
      <c r="B134" s="146"/>
      <c r="D134" s="147" t="s">
        <v>155</v>
      </c>
      <c r="E134" s="148" t="s">
        <v>19</v>
      </c>
      <c r="F134" s="149" t="s">
        <v>199</v>
      </c>
      <c r="H134" s="148" t="s">
        <v>19</v>
      </c>
      <c r="I134" s="150"/>
      <c r="L134" s="146"/>
      <c r="M134" s="151"/>
      <c r="T134" s="152"/>
      <c r="AT134" s="148" t="s">
        <v>155</v>
      </c>
      <c r="AU134" s="148" t="s">
        <v>84</v>
      </c>
      <c r="AV134" s="12" t="s">
        <v>82</v>
      </c>
      <c r="AW134" s="12" t="s">
        <v>35</v>
      </c>
      <c r="AX134" s="12" t="s">
        <v>74</v>
      </c>
      <c r="AY134" s="148" t="s">
        <v>144</v>
      </c>
    </row>
    <row r="135" spans="2:65" s="13" customFormat="1" ht="11.25">
      <c r="B135" s="153"/>
      <c r="D135" s="147" t="s">
        <v>155</v>
      </c>
      <c r="E135" s="154" t="s">
        <v>19</v>
      </c>
      <c r="F135" s="155" t="s">
        <v>200</v>
      </c>
      <c r="H135" s="156">
        <v>23040</v>
      </c>
      <c r="I135" s="157"/>
      <c r="L135" s="153"/>
      <c r="M135" s="158"/>
      <c r="T135" s="159"/>
      <c r="AT135" s="154" t="s">
        <v>155</v>
      </c>
      <c r="AU135" s="154" t="s">
        <v>84</v>
      </c>
      <c r="AV135" s="13" t="s">
        <v>84</v>
      </c>
      <c r="AW135" s="13" t="s">
        <v>35</v>
      </c>
      <c r="AX135" s="13" t="s">
        <v>82</v>
      </c>
      <c r="AY135" s="154" t="s">
        <v>144</v>
      </c>
    </row>
    <row r="136" spans="2:65" s="1" customFormat="1" ht="44.25" customHeight="1">
      <c r="B136" s="33"/>
      <c r="C136" s="129" t="s">
        <v>145</v>
      </c>
      <c r="D136" s="129" t="s">
        <v>147</v>
      </c>
      <c r="E136" s="130" t="s">
        <v>201</v>
      </c>
      <c r="F136" s="131" t="s">
        <v>202</v>
      </c>
      <c r="G136" s="132" t="s">
        <v>91</v>
      </c>
      <c r="H136" s="133">
        <v>384</v>
      </c>
      <c r="I136" s="134"/>
      <c r="J136" s="135">
        <f>ROUND(I136*H136,2)</f>
        <v>0</v>
      </c>
      <c r="K136" s="131" t="s">
        <v>150</v>
      </c>
      <c r="L136" s="33"/>
      <c r="M136" s="136" t="s">
        <v>19</v>
      </c>
      <c r="N136" s="137" t="s">
        <v>45</v>
      </c>
      <c r="P136" s="138">
        <f>O136*H136</f>
        <v>0</v>
      </c>
      <c r="Q136" s="138">
        <v>0</v>
      </c>
      <c r="R136" s="138">
        <f>Q136*H136</f>
        <v>0</v>
      </c>
      <c r="S136" s="138">
        <v>0</v>
      </c>
      <c r="T136" s="139">
        <f>S136*H136</f>
        <v>0</v>
      </c>
      <c r="AR136" s="140" t="s">
        <v>151</v>
      </c>
      <c r="AT136" s="140" t="s">
        <v>147</v>
      </c>
      <c r="AU136" s="140" t="s">
        <v>84</v>
      </c>
      <c r="AY136" s="18" t="s">
        <v>144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82</v>
      </c>
      <c r="BK136" s="141">
        <f>ROUND(I136*H136,2)</f>
        <v>0</v>
      </c>
      <c r="BL136" s="18" t="s">
        <v>151</v>
      </c>
      <c r="BM136" s="140" t="s">
        <v>203</v>
      </c>
    </row>
    <row r="137" spans="2:65" s="1" customFormat="1" ht="11.25">
      <c r="B137" s="33"/>
      <c r="D137" s="142" t="s">
        <v>153</v>
      </c>
      <c r="F137" s="143" t="s">
        <v>204</v>
      </c>
      <c r="I137" s="144"/>
      <c r="L137" s="33"/>
      <c r="M137" s="145"/>
      <c r="T137" s="54"/>
      <c r="AT137" s="18" t="s">
        <v>153</v>
      </c>
      <c r="AU137" s="18" t="s">
        <v>84</v>
      </c>
    </row>
    <row r="138" spans="2:65" s="13" customFormat="1" ht="11.25">
      <c r="B138" s="153"/>
      <c r="D138" s="147" t="s">
        <v>155</v>
      </c>
      <c r="E138" s="154" t="s">
        <v>19</v>
      </c>
      <c r="F138" s="155" t="s">
        <v>89</v>
      </c>
      <c r="H138" s="156">
        <v>384</v>
      </c>
      <c r="I138" s="157"/>
      <c r="L138" s="153"/>
      <c r="M138" s="158"/>
      <c r="T138" s="159"/>
      <c r="AT138" s="154" t="s">
        <v>155</v>
      </c>
      <c r="AU138" s="154" t="s">
        <v>84</v>
      </c>
      <c r="AV138" s="13" t="s">
        <v>84</v>
      </c>
      <c r="AW138" s="13" t="s">
        <v>35</v>
      </c>
      <c r="AX138" s="13" t="s">
        <v>82</v>
      </c>
      <c r="AY138" s="154" t="s">
        <v>144</v>
      </c>
    </row>
    <row r="139" spans="2:65" s="1" customFormat="1" ht="24.2" customHeight="1">
      <c r="B139" s="33"/>
      <c r="C139" s="129" t="s">
        <v>205</v>
      </c>
      <c r="D139" s="129" t="s">
        <v>147</v>
      </c>
      <c r="E139" s="130" t="s">
        <v>206</v>
      </c>
      <c r="F139" s="131" t="s">
        <v>207</v>
      </c>
      <c r="G139" s="132" t="s">
        <v>208</v>
      </c>
      <c r="H139" s="133">
        <v>20</v>
      </c>
      <c r="I139" s="134"/>
      <c r="J139" s="135">
        <f>ROUND(I139*H139,2)</f>
        <v>0</v>
      </c>
      <c r="K139" s="131" t="s">
        <v>150</v>
      </c>
      <c r="L139" s="33"/>
      <c r="M139" s="136" t="s">
        <v>19</v>
      </c>
      <c r="N139" s="137" t="s">
        <v>45</v>
      </c>
      <c r="P139" s="138">
        <f>O139*H139</f>
        <v>0</v>
      </c>
      <c r="Q139" s="138">
        <v>4.0000000000000003E-5</v>
      </c>
      <c r="R139" s="138">
        <f>Q139*H139</f>
        <v>8.0000000000000004E-4</v>
      </c>
      <c r="S139" s="138">
        <v>1E-3</v>
      </c>
      <c r="T139" s="139">
        <f>S139*H139</f>
        <v>0.02</v>
      </c>
      <c r="AR139" s="140" t="s">
        <v>151</v>
      </c>
      <c r="AT139" s="140" t="s">
        <v>147</v>
      </c>
      <c r="AU139" s="140" t="s">
        <v>84</v>
      </c>
      <c r="AY139" s="18" t="s">
        <v>144</v>
      </c>
      <c r="BE139" s="141">
        <f>IF(N139="základní",J139,0)</f>
        <v>0</v>
      </c>
      <c r="BF139" s="141">
        <f>IF(N139="snížená",J139,0)</f>
        <v>0</v>
      </c>
      <c r="BG139" s="141">
        <f>IF(N139="zákl. přenesená",J139,0)</f>
        <v>0</v>
      </c>
      <c r="BH139" s="141">
        <f>IF(N139="sníž. přenesená",J139,0)</f>
        <v>0</v>
      </c>
      <c r="BI139" s="141">
        <f>IF(N139="nulová",J139,0)</f>
        <v>0</v>
      </c>
      <c r="BJ139" s="18" t="s">
        <v>82</v>
      </c>
      <c r="BK139" s="141">
        <f>ROUND(I139*H139,2)</f>
        <v>0</v>
      </c>
      <c r="BL139" s="18" t="s">
        <v>151</v>
      </c>
      <c r="BM139" s="140" t="s">
        <v>209</v>
      </c>
    </row>
    <row r="140" spans="2:65" s="1" customFormat="1" ht="11.25">
      <c r="B140" s="33"/>
      <c r="D140" s="142" t="s">
        <v>153</v>
      </c>
      <c r="F140" s="143" t="s">
        <v>210</v>
      </c>
      <c r="I140" s="144"/>
      <c r="L140" s="33"/>
      <c r="M140" s="145"/>
      <c r="T140" s="54"/>
      <c r="AT140" s="18" t="s">
        <v>153</v>
      </c>
      <c r="AU140" s="18" t="s">
        <v>84</v>
      </c>
    </row>
    <row r="141" spans="2:65" s="12" customFormat="1" ht="33.75">
      <c r="B141" s="146"/>
      <c r="D141" s="147" t="s">
        <v>155</v>
      </c>
      <c r="E141" s="148" t="s">
        <v>19</v>
      </c>
      <c r="F141" s="149" t="s">
        <v>211</v>
      </c>
      <c r="H141" s="148" t="s">
        <v>19</v>
      </c>
      <c r="I141" s="150"/>
      <c r="L141" s="146"/>
      <c r="M141" s="151"/>
      <c r="T141" s="152"/>
      <c r="AT141" s="148" t="s">
        <v>155</v>
      </c>
      <c r="AU141" s="148" t="s">
        <v>84</v>
      </c>
      <c r="AV141" s="12" t="s">
        <v>82</v>
      </c>
      <c r="AW141" s="12" t="s">
        <v>35</v>
      </c>
      <c r="AX141" s="12" t="s">
        <v>74</v>
      </c>
      <c r="AY141" s="148" t="s">
        <v>144</v>
      </c>
    </row>
    <row r="142" spans="2:65" s="12" customFormat="1" ht="22.5">
      <c r="B142" s="146"/>
      <c r="D142" s="147" t="s">
        <v>155</v>
      </c>
      <c r="E142" s="148" t="s">
        <v>19</v>
      </c>
      <c r="F142" s="149" t="s">
        <v>212</v>
      </c>
      <c r="H142" s="148" t="s">
        <v>19</v>
      </c>
      <c r="I142" s="150"/>
      <c r="L142" s="146"/>
      <c r="M142" s="151"/>
      <c r="T142" s="152"/>
      <c r="AT142" s="148" t="s">
        <v>155</v>
      </c>
      <c r="AU142" s="148" t="s">
        <v>84</v>
      </c>
      <c r="AV142" s="12" t="s">
        <v>82</v>
      </c>
      <c r="AW142" s="12" t="s">
        <v>35</v>
      </c>
      <c r="AX142" s="12" t="s">
        <v>74</v>
      </c>
      <c r="AY142" s="148" t="s">
        <v>144</v>
      </c>
    </row>
    <row r="143" spans="2:65" s="13" customFormat="1" ht="22.5">
      <c r="B143" s="153"/>
      <c r="D143" s="147" t="s">
        <v>155</v>
      </c>
      <c r="E143" s="154" t="s">
        <v>19</v>
      </c>
      <c r="F143" s="155" t="s">
        <v>213</v>
      </c>
      <c r="H143" s="156">
        <v>18.36</v>
      </c>
      <c r="I143" s="157"/>
      <c r="L143" s="153"/>
      <c r="M143" s="158"/>
      <c r="T143" s="159"/>
      <c r="AT143" s="154" t="s">
        <v>155</v>
      </c>
      <c r="AU143" s="154" t="s">
        <v>84</v>
      </c>
      <c r="AV143" s="13" t="s">
        <v>84</v>
      </c>
      <c r="AW143" s="13" t="s">
        <v>35</v>
      </c>
      <c r="AX143" s="13" t="s">
        <v>74</v>
      </c>
      <c r="AY143" s="154" t="s">
        <v>144</v>
      </c>
    </row>
    <row r="144" spans="2:65" s="13" customFormat="1" ht="33.75">
      <c r="B144" s="153"/>
      <c r="D144" s="147" t="s">
        <v>155</v>
      </c>
      <c r="E144" s="154" t="s">
        <v>19</v>
      </c>
      <c r="F144" s="155" t="s">
        <v>214</v>
      </c>
      <c r="H144" s="156">
        <v>1.08</v>
      </c>
      <c r="I144" s="157"/>
      <c r="L144" s="153"/>
      <c r="M144" s="158"/>
      <c r="T144" s="159"/>
      <c r="AT144" s="154" t="s">
        <v>155</v>
      </c>
      <c r="AU144" s="154" t="s">
        <v>84</v>
      </c>
      <c r="AV144" s="13" t="s">
        <v>84</v>
      </c>
      <c r="AW144" s="13" t="s">
        <v>35</v>
      </c>
      <c r="AX144" s="13" t="s">
        <v>74</v>
      </c>
      <c r="AY144" s="154" t="s">
        <v>144</v>
      </c>
    </row>
    <row r="145" spans="2:65" s="13" customFormat="1" ht="11.25">
      <c r="B145" s="153"/>
      <c r="D145" s="147" t="s">
        <v>155</v>
      </c>
      <c r="E145" s="154" t="s">
        <v>19</v>
      </c>
      <c r="F145" s="155" t="s">
        <v>215</v>
      </c>
      <c r="H145" s="156">
        <v>0.56000000000000005</v>
      </c>
      <c r="I145" s="157"/>
      <c r="L145" s="153"/>
      <c r="M145" s="158"/>
      <c r="T145" s="159"/>
      <c r="AT145" s="154" t="s">
        <v>155</v>
      </c>
      <c r="AU145" s="154" t="s">
        <v>84</v>
      </c>
      <c r="AV145" s="13" t="s">
        <v>84</v>
      </c>
      <c r="AW145" s="13" t="s">
        <v>35</v>
      </c>
      <c r="AX145" s="13" t="s">
        <v>74</v>
      </c>
      <c r="AY145" s="154" t="s">
        <v>144</v>
      </c>
    </row>
    <row r="146" spans="2:65" s="15" customFormat="1" ht="11.25">
      <c r="B146" s="168"/>
      <c r="D146" s="147" t="s">
        <v>155</v>
      </c>
      <c r="E146" s="169" t="s">
        <v>19</v>
      </c>
      <c r="F146" s="170" t="s">
        <v>193</v>
      </c>
      <c r="H146" s="171">
        <v>20</v>
      </c>
      <c r="I146" s="172"/>
      <c r="L146" s="168"/>
      <c r="M146" s="173"/>
      <c r="T146" s="174"/>
      <c r="AT146" s="169" t="s">
        <v>155</v>
      </c>
      <c r="AU146" s="169" t="s">
        <v>84</v>
      </c>
      <c r="AV146" s="15" t="s">
        <v>151</v>
      </c>
      <c r="AW146" s="15" t="s">
        <v>35</v>
      </c>
      <c r="AX146" s="15" t="s">
        <v>82</v>
      </c>
      <c r="AY146" s="169" t="s">
        <v>144</v>
      </c>
    </row>
    <row r="147" spans="2:65" s="1" customFormat="1" ht="44.25" customHeight="1">
      <c r="B147" s="33"/>
      <c r="C147" s="129" t="s">
        <v>216</v>
      </c>
      <c r="D147" s="129" t="s">
        <v>147</v>
      </c>
      <c r="E147" s="130" t="s">
        <v>217</v>
      </c>
      <c r="F147" s="131" t="s">
        <v>218</v>
      </c>
      <c r="G147" s="132" t="s">
        <v>91</v>
      </c>
      <c r="H147" s="133">
        <v>53.7</v>
      </c>
      <c r="I147" s="134"/>
      <c r="J147" s="135">
        <f>ROUND(I147*H147,2)</f>
        <v>0</v>
      </c>
      <c r="K147" s="131" t="s">
        <v>150</v>
      </c>
      <c r="L147" s="33"/>
      <c r="M147" s="136" t="s">
        <v>19</v>
      </c>
      <c r="N147" s="137" t="s">
        <v>45</v>
      </c>
      <c r="P147" s="138">
        <f>O147*H147</f>
        <v>0</v>
      </c>
      <c r="Q147" s="138">
        <v>0</v>
      </c>
      <c r="R147" s="138">
        <f>Q147*H147</f>
        <v>0</v>
      </c>
      <c r="S147" s="138">
        <v>5.8999999999999997E-2</v>
      </c>
      <c r="T147" s="139">
        <f>S147*H147</f>
        <v>3.1682999999999999</v>
      </c>
      <c r="AR147" s="140" t="s">
        <v>151</v>
      </c>
      <c r="AT147" s="140" t="s">
        <v>147</v>
      </c>
      <c r="AU147" s="140" t="s">
        <v>84</v>
      </c>
      <c r="AY147" s="18" t="s">
        <v>144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8" t="s">
        <v>82</v>
      </c>
      <c r="BK147" s="141">
        <f>ROUND(I147*H147,2)</f>
        <v>0</v>
      </c>
      <c r="BL147" s="18" t="s">
        <v>151</v>
      </c>
      <c r="BM147" s="140" t="s">
        <v>219</v>
      </c>
    </row>
    <row r="148" spans="2:65" s="1" customFormat="1" ht="11.25">
      <c r="B148" s="33"/>
      <c r="D148" s="142" t="s">
        <v>153</v>
      </c>
      <c r="F148" s="143" t="s">
        <v>220</v>
      </c>
      <c r="I148" s="144"/>
      <c r="L148" s="33"/>
      <c r="M148" s="145"/>
      <c r="T148" s="54"/>
      <c r="AT148" s="18" t="s">
        <v>153</v>
      </c>
      <c r="AU148" s="18" t="s">
        <v>84</v>
      </c>
    </row>
    <row r="149" spans="2:65" s="12" customFormat="1" ht="22.5">
      <c r="B149" s="146"/>
      <c r="D149" s="147" t="s">
        <v>155</v>
      </c>
      <c r="E149" s="148" t="s">
        <v>19</v>
      </c>
      <c r="F149" s="149" t="s">
        <v>157</v>
      </c>
      <c r="H149" s="148" t="s">
        <v>19</v>
      </c>
      <c r="I149" s="150"/>
      <c r="L149" s="146"/>
      <c r="M149" s="151"/>
      <c r="T149" s="152"/>
      <c r="AT149" s="148" t="s">
        <v>155</v>
      </c>
      <c r="AU149" s="148" t="s">
        <v>84</v>
      </c>
      <c r="AV149" s="12" t="s">
        <v>82</v>
      </c>
      <c r="AW149" s="12" t="s">
        <v>35</v>
      </c>
      <c r="AX149" s="12" t="s">
        <v>74</v>
      </c>
      <c r="AY149" s="148" t="s">
        <v>144</v>
      </c>
    </row>
    <row r="150" spans="2:65" s="13" customFormat="1" ht="11.25">
      <c r="B150" s="153"/>
      <c r="D150" s="147" t="s">
        <v>155</v>
      </c>
      <c r="E150" s="154" t="s">
        <v>19</v>
      </c>
      <c r="F150" s="155" t="s">
        <v>221</v>
      </c>
      <c r="H150" s="156">
        <v>50.55</v>
      </c>
      <c r="I150" s="157"/>
      <c r="L150" s="153"/>
      <c r="M150" s="158"/>
      <c r="T150" s="159"/>
      <c r="AT150" s="154" t="s">
        <v>155</v>
      </c>
      <c r="AU150" s="154" t="s">
        <v>84</v>
      </c>
      <c r="AV150" s="13" t="s">
        <v>84</v>
      </c>
      <c r="AW150" s="13" t="s">
        <v>35</v>
      </c>
      <c r="AX150" s="13" t="s">
        <v>74</v>
      </c>
      <c r="AY150" s="154" t="s">
        <v>144</v>
      </c>
    </row>
    <row r="151" spans="2:65" s="12" customFormat="1" ht="33.75">
      <c r="B151" s="146"/>
      <c r="D151" s="147" t="s">
        <v>155</v>
      </c>
      <c r="E151" s="148" t="s">
        <v>19</v>
      </c>
      <c r="F151" s="149" t="s">
        <v>222</v>
      </c>
      <c r="H151" s="148" t="s">
        <v>19</v>
      </c>
      <c r="I151" s="150"/>
      <c r="L151" s="146"/>
      <c r="M151" s="151"/>
      <c r="T151" s="152"/>
      <c r="AT151" s="148" t="s">
        <v>155</v>
      </c>
      <c r="AU151" s="148" t="s">
        <v>84</v>
      </c>
      <c r="AV151" s="12" t="s">
        <v>82</v>
      </c>
      <c r="AW151" s="12" t="s">
        <v>35</v>
      </c>
      <c r="AX151" s="12" t="s">
        <v>74</v>
      </c>
      <c r="AY151" s="148" t="s">
        <v>144</v>
      </c>
    </row>
    <row r="152" spans="2:65" s="13" customFormat="1" ht="11.25">
      <c r="B152" s="153"/>
      <c r="D152" s="147" t="s">
        <v>155</v>
      </c>
      <c r="E152" s="154" t="s">
        <v>19</v>
      </c>
      <c r="F152" s="155" t="s">
        <v>223</v>
      </c>
      <c r="H152" s="156">
        <v>3.15</v>
      </c>
      <c r="I152" s="157"/>
      <c r="L152" s="153"/>
      <c r="M152" s="158"/>
      <c r="T152" s="159"/>
      <c r="AT152" s="154" t="s">
        <v>155</v>
      </c>
      <c r="AU152" s="154" t="s">
        <v>84</v>
      </c>
      <c r="AV152" s="13" t="s">
        <v>84</v>
      </c>
      <c r="AW152" s="13" t="s">
        <v>35</v>
      </c>
      <c r="AX152" s="13" t="s">
        <v>74</v>
      </c>
      <c r="AY152" s="154" t="s">
        <v>144</v>
      </c>
    </row>
    <row r="153" spans="2:65" s="15" customFormat="1" ht="11.25">
      <c r="B153" s="168"/>
      <c r="D153" s="147" t="s">
        <v>155</v>
      </c>
      <c r="E153" s="169" t="s">
        <v>93</v>
      </c>
      <c r="F153" s="170" t="s">
        <v>193</v>
      </c>
      <c r="H153" s="171">
        <v>53.7</v>
      </c>
      <c r="I153" s="172"/>
      <c r="L153" s="168"/>
      <c r="M153" s="173"/>
      <c r="T153" s="174"/>
      <c r="AT153" s="169" t="s">
        <v>155</v>
      </c>
      <c r="AU153" s="169" t="s">
        <v>84</v>
      </c>
      <c r="AV153" s="15" t="s">
        <v>151</v>
      </c>
      <c r="AW153" s="15" t="s">
        <v>35</v>
      </c>
      <c r="AX153" s="15" t="s">
        <v>82</v>
      </c>
      <c r="AY153" s="169" t="s">
        <v>144</v>
      </c>
    </row>
    <row r="154" spans="2:65" s="1" customFormat="1" ht="33" customHeight="1">
      <c r="B154" s="33"/>
      <c r="C154" s="129" t="s">
        <v>170</v>
      </c>
      <c r="D154" s="175" t="s">
        <v>147</v>
      </c>
      <c r="E154" s="130" t="s">
        <v>224</v>
      </c>
      <c r="F154" s="131" t="s">
        <v>225</v>
      </c>
      <c r="G154" s="132" t="s">
        <v>226</v>
      </c>
      <c r="H154" s="133">
        <v>1</v>
      </c>
      <c r="I154" s="134"/>
      <c r="J154" s="135">
        <f>ROUND(I154*H154,2)</f>
        <v>0</v>
      </c>
      <c r="K154" s="131" t="s">
        <v>227</v>
      </c>
      <c r="L154" s="33"/>
      <c r="M154" s="136" t="s">
        <v>19</v>
      </c>
      <c r="N154" s="137" t="s">
        <v>45</v>
      </c>
      <c r="P154" s="138">
        <f>O154*H154</f>
        <v>0</v>
      </c>
      <c r="Q154" s="138">
        <v>0</v>
      </c>
      <c r="R154" s="138">
        <f>Q154*H154</f>
        <v>0</v>
      </c>
      <c r="S154" s="138">
        <v>0</v>
      </c>
      <c r="T154" s="139">
        <f>S154*H154</f>
        <v>0</v>
      </c>
      <c r="AR154" s="140" t="s">
        <v>151</v>
      </c>
      <c r="AT154" s="140" t="s">
        <v>147</v>
      </c>
      <c r="AU154" s="140" t="s">
        <v>84</v>
      </c>
      <c r="AY154" s="18" t="s">
        <v>144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8" t="s">
        <v>82</v>
      </c>
      <c r="BK154" s="141">
        <f>ROUND(I154*H154,2)</f>
        <v>0</v>
      </c>
      <c r="BL154" s="18" t="s">
        <v>151</v>
      </c>
      <c r="BM154" s="140" t="s">
        <v>228</v>
      </c>
    </row>
    <row r="155" spans="2:65" s="1" customFormat="1" ht="48.75">
      <c r="B155" s="33"/>
      <c r="D155" s="147" t="s">
        <v>162</v>
      </c>
      <c r="F155" s="160" t="s">
        <v>229</v>
      </c>
      <c r="I155" s="144"/>
      <c r="L155" s="33"/>
      <c r="M155" s="145"/>
      <c r="T155" s="54"/>
      <c r="AT155" s="18" t="s">
        <v>162</v>
      </c>
      <c r="AU155" s="18" t="s">
        <v>84</v>
      </c>
    </row>
    <row r="156" spans="2:65" s="13" customFormat="1" ht="22.5">
      <c r="B156" s="153"/>
      <c r="D156" s="147" t="s">
        <v>155</v>
      </c>
      <c r="E156" s="154" t="s">
        <v>19</v>
      </c>
      <c r="F156" s="155" t="s">
        <v>230</v>
      </c>
      <c r="H156" s="156">
        <v>1</v>
      </c>
      <c r="I156" s="157"/>
      <c r="L156" s="153"/>
      <c r="M156" s="158"/>
      <c r="T156" s="159"/>
      <c r="AT156" s="154" t="s">
        <v>155</v>
      </c>
      <c r="AU156" s="154" t="s">
        <v>84</v>
      </c>
      <c r="AV156" s="13" t="s">
        <v>84</v>
      </c>
      <c r="AW156" s="13" t="s">
        <v>35</v>
      </c>
      <c r="AX156" s="13" t="s">
        <v>82</v>
      </c>
      <c r="AY156" s="154" t="s">
        <v>144</v>
      </c>
    </row>
    <row r="157" spans="2:65" s="1" customFormat="1" ht="33" customHeight="1">
      <c r="B157" s="33"/>
      <c r="C157" s="129" t="s">
        <v>231</v>
      </c>
      <c r="D157" s="175" t="s">
        <v>147</v>
      </c>
      <c r="E157" s="130" t="s">
        <v>232</v>
      </c>
      <c r="F157" s="131" t="s">
        <v>233</v>
      </c>
      <c r="G157" s="132" t="s">
        <v>234</v>
      </c>
      <c r="H157" s="133">
        <v>3.85</v>
      </c>
      <c r="I157" s="134"/>
      <c r="J157" s="135">
        <f>ROUND(I157*H157,2)</f>
        <v>0</v>
      </c>
      <c r="K157" s="131" t="s">
        <v>227</v>
      </c>
      <c r="L157" s="33"/>
      <c r="M157" s="136" t="s">
        <v>19</v>
      </c>
      <c r="N157" s="137" t="s">
        <v>45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151</v>
      </c>
      <c r="AT157" s="140" t="s">
        <v>147</v>
      </c>
      <c r="AU157" s="140" t="s">
        <v>84</v>
      </c>
      <c r="AY157" s="18" t="s">
        <v>144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82</v>
      </c>
      <c r="BK157" s="141">
        <f>ROUND(I157*H157,2)</f>
        <v>0</v>
      </c>
      <c r="BL157" s="18" t="s">
        <v>151</v>
      </c>
      <c r="BM157" s="140" t="s">
        <v>235</v>
      </c>
    </row>
    <row r="158" spans="2:65" s="1" customFormat="1" ht="87.75">
      <c r="B158" s="33"/>
      <c r="D158" s="147" t="s">
        <v>162</v>
      </c>
      <c r="F158" s="160" t="s">
        <v>236</v>
      </c>
      <c r="I158" s="144"/>
      <c r="L158" s="33"/>
      <c r="M158" s="145"/>
      <c r="T158" s="54"/>
      <c r="AT158" s="18" t="s">
        <v>162</v>
      </c>
      <c r="AU158" s="18" t="s">
        <v>84</v>
      </c>
    </row>
    <row r="159" spans="2:65" s="13" customFormat="1" ht="33.75">
      <c r="B159" s="153"/>
      <c r="D159" s="147" t="s">
        <v>155</v>
      </c>
      <c r="E159" s="154" t="s">
        <v>19</v>
      </c>
      <c r="F159" s="155" t="s">
        <v>237</v>
      </c>
      <c r="H159" s="156">
        <v>3.85</v>
      </c>
      <c r="I159" s="157"/>
      <c r="L159" s="153"/>
      <c r="M159" s="158"/>
      <c r="T159" s="159"/>
      <c r="AT159" s="154" t="s">
        <v>155</v>
      </c>
      <c r="AU159" s="154" t="s">
        <v>84</v>
      </c>
      <c r="AV159" s="13" t="s">
        <v>84</v>
      </c>
      <c r="AW159" s="13" t="s">
        <v>35</v>
      </c>
      <c r="AX159" s="13" t="s">
        <v>82</v>
      </c>
      <c r="AY159" s="154" t="s">
        <v>144</v>
      </c>
    </row>
    <row r="160" spans="2:65" s="11" customFormat="1" ht="22.9" customHeight="1">
      <c r="B160" s="117"/>
      <c r="D160" s="118" t="s">
        <v>73</v>
      </c>
      <c r="E160" s="127" t="s">
        <v>238</v>
      </c>
      <c r="F160" s="127" t="s">
        <v>239</v>
      </c>
      <c r="I160" s="120"/>
      <c r="J160" s="128">
        <f>BK160</f>
        <v>0</v>
      </c>
      <c r="L160" s="117"/>
      <c r="M160" s="122"/>
      <c r="P160" s="123">
        <f>SUM(P161:P175)</f>
        <v>0</v>
      </c>
      <c r="R160" s="123">
        <f>SUM(R161:R175)</f>
        <v>0</v>
      </c>
      <c r="T160" s="124">
        <f>SUM(T161:T175)</f>
        <v>0</v>
      </c>
      <c r="AR160" s="118" t="s">
        <v>82</v>
      </c>
      <c r="AT160" s="125" t="s">
        <v>73</v>
      </c>
      <c r="AU160" s="125" t="s">
        <v>82</v>
      </c>
      <c r="AY160" s="118" t="s">
        <v>144</v>
      </c>
      <c r="BK160" s="126">
        <f>SUM(BK161:BK175)</f>
        <v>0</v>
      </c>
    </row>
    <row r="161" spans="2:65" s="1" customFormat="1" ht="37.9" customHeight="1">
      <c r="B161" s="33"/>
      <c r="C161" s="129" t="s">
        <v>240</v>
      </c>
      <c r="D161" s="129" t="s">
        <v>147</v>
      </c>
      <c r="E161" s="130" t="s">
        <v>241</v>
      </c>
      <c r="F161" s="131" t="s">
        <v>242</v>
      </c>
      <c r="G161" s="132" t="s">
        <v>234</v>
      </c>
      <c r="H161" s="133">
        <v>5.2009999999999996</v>
      </c>
      <c r="I161" s="134"/>
      <c r="J161" s="135">
        <f>ROUND(I161*H161,2)</f>
        <v>0</v>
      </c>
      <c r="K161" s="131" t="s">
        <v>150</v>
      </c>
      <c r="L161" s="33"/>
      <c r="M161" s="136" t="s">
        <v>19</v>
      </c>
      <c r="N161" s="137" t="s">
        <v>45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151</v>
      </c>
      <c r="AT161" s="140" t="s">
        <v>147</v>
      </c>
      <c r="AU161" s="140" t="s">
        <v>84</v>
      </c>
      <c r="AY161" s="18" t="s">
        <v>144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8" t="s">
        <v>82</v>
      </c>
      <c r="BK161" s="141">
        <f>ROUND(I161*H161,2)</f>
        <v>0</v>
      </c>
      <c r="BL161" s="18" t="s">
        <v>151</v>
      </c>
      <c r="BM161" s="140" t="s">
        <v>243</v>
      </c>
    </row>
    <row r="162" spans="2:65" s="1" customFormat="1" ht="11.25">
      <c r="B162" s="33"/>
      <c r="D162" s="142" t="s">
        <v>153</v>
      </c>
      <c r="F162" s="143" t="s">
        <v>244</v>
      </c>
      <c r="I162" s="144"/>
      <c r="L162" s="33"/>
      <c r="M162" s="145"/>
      <c r="T162" s="54"/>
      <c r="AT162" s="18" t="s">
        <v>153</v>
      </c>
      <c r="AU162" s="18" t="s">
        <v>84</v>
      </c>
    </row>
    <row r="163" spans="2:65" s="1" customFormat="1" ht="62.65" customHeight="1">
      <c r="B163" s="33"/>
      <c r="C163" s="129" t="s">
        <v>245</v>
      </c>
      <c r="D163" s="129" t="s">
        <v>147</v>
      </c>
      <c r="E163" s="130" t="s">
        <v>246</v>
      </c>
      <c r="F163" s="131" t="s">
        <v>247</v>
      </c>
      <c r="G163" s="132" t="s">
        <v>234</v>
      </c>
      <c r="H163" s="133">
        <v>25.914999999999999</v>
      </c>
      <c r="I163" s="134"/>
      <c r="J163" s="135">
        <f>ROUND(I163*H163,2)</f>
        <v>0</v>
      </c>
      <c r="K163" s="131" t="s">
        <v>150</v>
      </c>
      <c r="L163" s="33"/>
      <c r="M163" s="136" t="s">
        <v>19</v>
      </c>
      <c r="N163" s="137" t="s">
        <v>45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151</v>
      </c>
      <c r="AT163" s="140" t="s">
        <v>147</v>
      </c>
      <c r="AU163" s="140" t="s">
        <v>84</v>
      </c>
      <c r="AY163" s="18" t="s">
        <v>144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8" t="s">
        <v>82</v>
      </c>
      <c r="BK163" s="141">
        <f>ROUND(I163*H163,2)</f>
        <v>0</v>
      </c>
      <c r="BL163" s="18" t="s">
        <v>151</v>
      </c>
      <c r="BM163" s="140" t="s">
        <v>248</v>
      </c>
    </row>
    <row r="164" spans="2:65" s="1" customFormat="1" ht="11.25">
      <c r="B164" s="33"/>
      <c r="D164" s="142" t="s">
        <v>153</v>
      </c>
      <c r="F164" s="143" t="s">
        <v>249</v>
      </c>
      <c r="I164" s="144"/>
      <c r="L164" s="33"/>
      <c r="M164" s="145"/>
      <c r="T164" s="54"/>
      <c r="AT164" s="18" t="s">
        <v>153</v>
      </c>
      <c r="AU164" s="18" t="s">
        <v>84</v>
      </c>
    </row>
    <row r="165" spans="2:65" s="13" customFormat="1" ht="11.25">
      <c r="B165" s="153"/>
      <c r="D165" s="147" t="s">
        <v>155</v>
      </c>
      <c r="E165" s="154" t="s">
        <v>19</v>
      </c>
      <c r="F165" s="155" t="s">
        <v>250</v>
      </c>
      <c r="H165" s="156">
        <v>25.914999999999999</v>
      </c>
      <c r="I165" s="157"/>
      <c r="L165" s="153"/>
      <c r="M165" s="158"/>
      <c r="T165" s="159"/>
      <c r="AT165" s="154" t="s">
        <v>155</v>
      </c>
      <c r="AU165" s="154" t="s">
        <v>84</v>
      </c>
      <c r="AV165" s="13" t="s">
        <v>84</v>
      </c>
      <c r="AW165" s="13" t="s">
        <v>35</v>
      </c>
      <c r="AX165" s="13" t="s">
        <v>82</v>
      </c>
      <c r="AY165" s="154" t="s">
        <v>144</v>
      </c>
    </row>
    <row r="166" spans="2:65" s="1" customFormat="1" ht="44.25" customHeight="1">
      <c r="B166" s="33"/>
      <c r="C166" s="129" t="s">
        <v>251</v>
      </c>
      <c r="D166" s="129" t="s">
        <v>147</v>
      </c>
      <c r="E166" s="130" t="s">
        <v>252</v>
      </c>
      <c r="F166" s="131" t="s">
        <v>253</v>
      </c>
      <c r="G166" s="132" t="s">
        <v>234</v>
      </c>
      <c r="H166" s="133">
        <v>93.293999999999997</v>
      </c>
      <c r="I166" s="134"/>
      <c r="J166" s="135">
        <f>ROUND(I166*H166,2)</f>
        <v>0</v>
      </c>
      <c r="K166" s="131" t="s">
        <v>150</v>
      </c>
      <c r="L166" s="33"/>
      <c r="M166" s="136" t="s">
        <v>19</v>
      </c>
      <c r="N166" s="137" t="s">
        <v>45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151</v>
      </c>
      <c r="AT166" s="140" t="s">
        <v>147</v>
      </c>
      <c r="AU166" s="140" t="s">
        <v>84</v>
      </c>
      <c r="AY166" s="18" t="s">
        <v>144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8" t="s">
        <v>82</v>
      </c>
      <c r="BK166" s="141">
        <f>ROUND(I166*H166,2)</f>
        <v>0</v>
      </c>
      <c r="BL166" s="18" t="s">
        <v>151</v>
      </c>
      <c r="BM166" s="140" t="s">
        <v>254</v>
      </c>
    </row>
    <row r="167" spans="2:65" s="1" customFormat="1" ht="11.25">
      <c r="B167" s="33"/>
      <c r="D167" s="142" t="s">
        <v>153</v>
      </c>
      <c r="F167" s="143" t="s">
        <v>255</v>
      </c>
      <c r="I167" s="144"/>
      <c r="L167" s="33"/>
      <c r="M167" s="145"/>
      <c r="T167" s="54"/>
      <c r="AT167" s="18" t="s">
        <v>153</v>
      </c>
      <c r="AU167" s="18" t="s">
        <v>84</v>
      </c>
    </row>
    <row r="168" spans="2:65" s="13" customFormat="1" ht="11.25">
      <c r="B168" s="153"/>
      <c r="D168" s="147" t="s">
        <v>155</v>
      </c>
      <c r="E168" s="154" t="s">
        <v>19</v>
      </c>
      <c r="F168" s="155" t="s">
        <v>256</v>
      </c>
      <c r="H168" s="156">
        <v>93.293999999999997</v>
      </c>
      <c r="I168" s="157"/>
      <c r="L168" s="153"/>
      <c r="M168" s="158"/>
      <c r="T168" s="159"/>
      <c r="AT168" s="154" t="s">
        <v>155</v>
      </c>
      <c r="AU168" s="154" t="s">
        <v>84</v>
      </c>
      <c r="AV168" s="13" t="s">
        <v>84</v>
      </c>
      <c r="AW168" s="13" t="s">
        <v>35</v>
      </c>
      <c r="AX168" s="13" t="s">
        <v>82</v>
      </c>
      <c r="AY168" s="154" t="s">
        <v>144</v>
      </c>
    </row>
    <row r="169" spans="2:65" s="1" customFormat="1" ht="37.9" customHeight="1">
      <c r="B169" s="33"/>
      <c r="C169" s="129" t="s">
        <v>257</v>
      </c>
      <c r="D169" s="129" t="s">
        <v>147</v>
      </c>
      <c r="E169" s="130" t="s">
        <v>258</v>
      </c>
      <c r="F169" s="131" t="s">
        <v>259</v>
      </c>
      <c r="G169" s="132" t="s">
        <v>234</v>
      </c>
      <c r="H169" s="133">
        <v>5.2009999999999996</v>
      </c>
      <c r="I169" s="134"/>
      <c r="J169" s="135">
        <f>ROUND(I169*H169,2)</f>
        <v>0</v>
      </c>
      <c r="K169" s="131" t="s">
        <v>150</v>
      </c>
      <c r="L169" s="33"/>
      <c r="M169" s="136" t="s">
        <v>19</v>
      </c>
      <c r="N169" s="137" t="s">
        <v>45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151</v>
      </c>
      <c r="AT169" s="140" t="s">
        <v>147</v>
      </c>
      <c r="AU169" s="140" t="s">
        <v>84</v>
      </c>
      <c r="AY169" s="18" t="s">
        <v>144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8" t="s">
        <v>82</v>
      </c>
      <c r="BK169" s="141">
        <f>ROUND(I169*H169,2)</f>
        <v>0</v>
      </c>
      <c r="BL169" s="18" t="s">
        <v>151</v>
      </c>
      <c r="BM169" s="140" t="s">
        <v>260</v>
      </c>
    </row>
    <row r="170" spans="2:65" s="1" customFormat="1" ht="11.25">
      <c r="B170" s="33"/>
      <c r="D170" s="142" t="s">
        <v>153</v>
      </c>
      <c r="F170" s="143" t="s">
        <v>261</v>
      </c>
      <c r="I170" s="144"/>
      <c r="L170" s="33"/>
      <c r="M170" s="145"/>
      <c r="T170" s="54"/>
      <c r="AT170" s="18" t="s">
        <v>153</v>
      </c>
      <c r="AU170" s="18" t="s">
        <v>84</v>
      </c>
    </row>
    <row r="171" spans="2:65" s="1" customFormat="1" ht="55.5" customHeight="1">
      <c r="B171" s="33"/>
      <c r="C171" s="129" t="s">
        <v>8</v>
      </c>
      <c r="D171" s="129" t="s">
        <v>147</v>
      </c>
      <c r="E171" s="130" t="s">
        <v>262</v>
      </c>
      <c r="F171" s="131" t="s">
        <v>263</v>
      </c>
      <c r="G171" s="132" t="s">
        <v>234</v>
      </c>
      <c r="H171" s="133">
        <v>3.1880000000000002</v>
      </c>
      <c r="I171" s="134"/>
      <c r="J171" s="135">
        <f>ROUND(I171*H171,2)</f>
        <v>0</v>
      </c>
      <c r="K171" s="131" t="s">
        <v>150</v>
      </c>
      <c r="L171" s="33"/>
      <c r="M171" s="136" t="s">
        <v>19</v>
      </c>
      <c r="N171" s="137" t="s">
        <v>45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151</v>
      </c>
      <c r="AT171" s="140" t="s">
        <v>147</v>
      </c>
      <c r="AU171" s="140" t="s">
        <v>84</v>
      </c>
      <c r="AY171" s="18" t="s">
        <v>144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8" t="s">
        <v>82</v>
      </c>
      <c r="BK171" s="141">
        <f>ROUND(I171*H171,2)</f>
        <v>0</v>
      </c>
      <c r="BL171" s="18" t="s">
        <v>151</v>
      </c>
      <c r="BM171" s="140" t="s">
        <v>264</v>
      </c>
    </row>
    <row r="172" spans="2:65" s="1" customFormat="1" ht="11.25">
      <c r="B172" s="33"/>
      <c r="D172" s="142" t="s">
        <v>153</v>
      </c>
      <c r="F172" s="143" t="s">
        <v>265</v>
      </c>
      <c r="I172" s="144"/>
      <c r="L172" s="33"/>
      <c r="M172" s="145"/>
      <c r="T172" s="54"/>
      <c r="AT172" s="18" t="s">
        <v>153</v>
      </c>
      <c r="AU172" s="18" t="s">
        <v>84</v>
      </c>
    </row>
    <row r="173" spans="2:65" s="1" customFormat="1" ht="29.25">
      <c r="B173" s="33"/>
      <c r="D173" s="147" t="s">
        <v>162</v>
      </c>
      <c r="F173" s="160" t="s">
        <v>266</v>
      </c>
      <c r="I173" s="144"/>
      <c r="L173" s="33"/>
      <c r="M173" s="145"/>
      <c r="T173" s="54"/>
      <c r="AT173" s="18" t="s">
        <v>162</v>
      </c>
      <c r="AU173" s="18" t="s">
        <v>84</v>
      </c>
    </row>
    <row r="174" spans="2:65" s="12" customFormat="1" ht="11.25">
      <c r="B174" s="146"/>
      <c r="D174" s="147" t="s">
        <v>155</v>
      </c>
      <c r="E174" s="148" t="s">
        <v>19</v>
      </c>
      <c r="F174" s="149" t="s">
        <v>267</v>
      </c>
      <c r="H174" s="148" t="s">
        <v>19</v>
      </c>
      <c r="I174" s="150"/>
      <c r="L174" s="146"/>
      <c r="M174" s="151"/>
      <c r="T174" s="152"/>
      <c r="AT174" s="148" t="s">
        <v>155</v>
      </c>
      <c r="AU174" s="148" t="s">
        <v>84</v>
      </c>
      <c r="AV174" s="12" t="s">
        <v>82</v>
      </c>
      <c r="AW174" s="12" t="s">
        <v>35</v>
      </c>
      <c r="AX174" s="12" t="s">
        <v>74</v>
      </c>
      <c r="AY174" s="148" t="s">
        <v>144</v>
      </c>
    </row>
    <row r="175" spans="2:65" s="13" customFormat="1" ht="11.25">
      <c r="B175" s="153"/>
      <c r="D175" s="147" t="s">
        <v>155</v>
      </c>
      <c r="E175" s="154" t="s">
        <v>19</v>
      </c>
      <c r="F175" s="155" t="s">
        <v>268</v>
      </c>
      <c r="H175" s="156">
        <v>3.1880000000000002</v>
      </c>
      <c r="I175" s="157"/>
      <c r="L175" s="153"/>
      <c r="M175" s="158"/>
      <c r="T175" s="159"/>
      <c r="AT175" s="154" t="s">
        <v>155</v>
      </c>
      <c r="AU175" s="154" t="s">
        <v>84</v>
      </c>
      <c r="AV175" s="13" t="s">
        <v>84</v>
      </c>
      <c r="AW175" s="13" t="s">
        <v>35</v>
      </c>
      <c r="AX175" s="13" t="s">
        <v>82</v>
      </c>
      <c r="AY175" s="154" t="s">
        <v>144</v>
      </c>
    </row>
    <row r="176" spans="2:65" s="11" customFormat="1" ht="22.9" customHeight="1">
      <c r="B176" s="117"/>
      <c r="D176" s="118" t="s">
        <v>73</v>
      </c>
      <c r="E176" s="127" t="s">
        <v>269</v>
      </c>
      <c r="F176" s="127" t="s">
        <v>270</v>
      </c>
      <c r="I176" s="120"/>
      <c r="J176" s="128">
        <f>BK176</f>
        <v>0</v>
      </c>
      <c r="L176" s="117"/>
      <c r="M176" s="122"/>
      <c r="P176" s="123">
        <f>SUM(P177:P178)</f>
        <v>0</v>
      </c>
      <c r="R176" s="123">
        <f>SUM(R177:R178)</f>
        <v>0</v>
      </c>
      <c r="T176" s="124">
        <f>SUM(T177:T178)</f>
        <v>0</v>
      </c>
      <c r="AR176" s="118" t="s">
        <v>82</v>
      </c>
      <c r="AT176" s="125" t="s">
        <v>73</v>
      </c>
      <c r="AU176" s="125" t="s">
        <v>82</v>
      </c>
      <c r="AY176" s="118" t="s">
        <v>144</v>
      </c>
      <c r="BK176" s="126">
        <f>SUM(BK177:BK178)</f>
        <v>0</v>
      </c>
    </row>
    <row r="177" spans="2:65" s="1" customFormat="1" ht="55.5" customHeight="1">
      <c r="B177" s="33"/>
      <c r="C177" s="129" t="s">
        <v>271</v>
      </c>
      <c r="D177" s="129" t="s">
        <v>147</v>
      </c>
      <c r="E177" s="130" t="s">
        <v>272</v>
      </c>
      <c r="F177" s="131" t="s">
        <v>273</v>
      </c>
      <c r="G177" s="132" t="s">
        <v>234</v>
      </c>
      <c r="H177" s="133">
        <v>2.444</v>
      </c>
      <c r="I177" s="134"/>
      <c r="J177" s="135">
        <f>ROUND(I177*H177,2)</f>
        <v>0</v>
      </c>
      <c r="K177" s="131" t="s">
        <v>150</v>
      </c>
      <c r="L177" s="33"/>
      <c r="M177" s="136" t="s">
        <v>19</v>
      </c>
      <c r="N177" s="137" t="s">
        <v>45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151</v>
      </c>
      <c r="AT177" s="140" t="s">
        <v>147</v>
      </c>
      <c r="AU177" s="140" t="s">
        <v>84</v>
      </c>
      <c r="AY177" s="18" t="s">
        <v>144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8" t="s">
        <v>82</v>
      </c>
      <c r="BK177" s="141">
        <f>ROUND(I177*H177,2)</f>
        <v>0</v>
      </c>
      <c r="BL177" s="18" t="s">
        <v>151</v>
      </c>
      <c r="BM177" s="140" t="s">
        <v>274</v>
      </c>
    </row>
    <row r="178" spans="2:65" s="1" customFormat="1" ht="11.25">
      <c r="B178" s="33"/>
      <c r="D178" s="142" t="s">
        <v>153</v>
      </c>
      <c r="F178" s="143" t="s">
        <v>275</v>
      </c>
      <c r="I178" s="144"/>
      <c r="L178" s="33"/>
      <c r="M178" s="145"/>
      <c r="T178" s="54"/>
      <c r="AT178" s="18" t="s">
        <v>153</v>
      </c>
      <c r="AU178" s="18" t="s">
        <v>84</v>
      </c>
    </row>
    <row r="179" spans="2:65" s="11" customFormat="1" ht="25.9" customHeight="1">
      <c r="B179" s="117"/>
      <c r="D179" s="118" t="s">
        <v>73</v>
      </c>
      <c r="E179" s="119" t="s">
        <v>276</v>
      </c>
      <c r="F179" s="119" t="s">
        <v>277</v>
      </c>
      <c r="I179" s="120"/>
      <c r="J179" s="121">
        <f>BK179</f>
        <v>0</v>
      </c>
      <c r="L179" s="117"/>
      <c r="M179" s="122"/>
      <c r="P179" s="123">
        <f>P180+P246+P420+P496+P541</f>
        <v>0</v>
      </c>
      <c r="R179" s="123">
        <f>R180+R246+R420+R496+R541</f>
        <v>13.523122800000001</v>
      </c>
      <c r="T179" s="124">
        <f>T180+T246+T420+T496+T541</f>
        <v>2.0131651999999995</v>
      </c>
      <c r="AR179" s="118" t="s">
        <v>84</v>
      </c>
      <c r="AT179" s="125" t="s">
        <v>73</v>
      </c>
      <c r="AU179" s="125" t="s">
        <v>74</v>
      </c>
      <c r="AY179" s="118" t="s">
        <v>144</v>
      </c>
      <c r="BK179" s="126">
        <f>BK180+BK246+BK420+BK496+BK541</f>
        <v>0</v>
      </c>
    </row>
    <row r="180" spans="2:65" s="11" customFormat="1" ht="22.9" customHeight="1">
      <c r="B180" s="117"/>
      <c r="D180" s="118" t="s">
        <v>73</v>
      </c>
      <c r="E180" s="127" t="s">
        <v>278</v>
      </c>
      <c r="F180" s="127" t="s">
        <v>279</v>
      </c>
      <c r="I180" s="120"/>
      <c r="J180" s="128">
        <f>BK180</f>
        <v>0</v>
      </c>
      <c r="L180" s="117"/>
      <c r="M180" s="122"/>
      <c r="P180" s="123">
        <f>SUM(P181:P245)</f>
        <v>0</v>
      </c>
      <c r="R180" s="123">
        <f>SUM(R181:R245)</f>
        <v>3.6884E-2</v>
      </c>
      <c r="T180" s="124">
        <f>SUM(T181:T245)</f>
        <v>4.0660000000000002E-2</v>
      </c>
      <c r="AR180" s="118" t="s">
        <v>84</v>
      </c>
      <c r="AT180" s="125" t="s">
        <v>73</v>
      </c>
      <c r="AU180" s="125" t="s">
        <v>82</v>
      </c>
      <c r="AY180" s="118" t="s">
        <v>144</v>
      </c>
      <c r="BK180" s="126">
        <f>SUM(BK181:BK245)</f>
        <v>0</v>
      </c>
    </row>
    <row r="181" spans="2:65" s="1" customFormat="1" ht="24.2" customHeight="1">
      <c r="B181" s="33"/>
      <c r="C181" s="129" t="s">
        <v>280</v>
      </c>
      <c r="D181" s="129" t="s">
        <v>147</v>
      </c>
      <c r="E181" s="130" t="s">
        <v>281</v>
      </c>
      <c r="F181" s="131" t="s">
        <v>282</v>
      </c>
      <c r="G181" s="132" t="s">
        <v>208</v>
      </c>
      <c r="H181" s="133">
        <v>76.5</v>
      </c>
      <c r="I181" s="134"/>
      <c r="J181" s="135">
        <f>ROUND(I181*H181,2)</f>
        <v>0</v>
      </c>
      <c r="K181" s="131" t="s">
        <v>150</v>
      </c>
      <c r="L181" s="33"/>
      <c r="M181" s="136" t="s">
        <v>19</v>
      </c>
      <c r="N181" s="137" t="s">
        <v>45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271</v>
      </c>
      <c r="AT181" s="140" t="s">
        <v>147</v>
      </c>
      <c r="AU181" s="140" t="s">
        <v>84</v>
      </c>
      <c r="AY181" s="18" t="s">
        <v>144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8" t="s">
        <v>82</v>
      </c>
      <c r="BK181" s="141">
        <f>ROUND(I181*H181,2)</f>
        <v>0</v>
      </c>
      <c r="BL181" s="18" t="s">
        <v>271</v>
      </c>
      <c r="BM181" s="140" t="s">
        <v>283</v>
      </c>
    </row>
    <row r="182" spans="2:65" s="1" customFormat="1" ht="11.25">
      <c r="B182" s="33"/>
      <c r="D182" s="142" t="s">
        <v>153</v>
      </c>
      <c r="F182" s="143" t="s">
        <v>284</v>
      </c>
      <c r="I182" s="144"/>
      <c r="L182" s="33"/>
      <c r="M182" s="145"/>
      <c r="T182" s="54"/>
      <c r="AT182" s="18" t="s">
        <v>153</v>
      </c>
      <c r="AU182" s="18" t="s">
        <v>84</v>
      </c>
    </row>
    <row r="183" spans="2:65" s="13" customFormat="1" ht="11.25">
      <c r="B183" s="153"/>
      <c r="D183" s="147" t="s">
        <v>155</v>
      </c>
      <c r="E183" s="154" t="s">
        <v>19</v>
      </c>
      <c r="F183" s="155" t="s">
        <v>285</v>
      </c>
      <c r="H183" s="156">
        <v>37.5</v>
      </c>
      <c r="I183" s="157"/>
      <c r="L183" s="153"/>
      <c r="M183" s="158"/>
      <c r="T183" s="159"/>
      <c r="AT183" s="154" t="s">
        <v>155</v>
      </c>
      <c r="AU183" s="154" t="s">
        <v>84</v>
      </c>
      <c r="AV183" s="13" t="s">
        <v>84</v>
      </c>
      <c r="AW183" s="13" t="s">
        <v>35</v>
      </c>
      <c r="AX183" s="13" t="s">
        <v>74</v>
      </c>
      <c r="AY183" s="154" t="s">
        <v>144</v>
      </c>
    </row>
    <row r="184" spans="2:65" s="13" customFormat="1" ht="11.25">
      <c r="B184" s="153"/>
      <c r="D184" s="147" t="s">
        <v>155</v>
      </c>
      <c r="E184" s="154" t="s">
        <v>19</v>
      </c>
      <c r="F184" s="155" t="s">
        <v>286</v>
      </c>
      <c r="H184" s="156">
        <v>27</v>
      </c>
      <c r="I184" s="157"/>
      <c r="L184" s="153"/>
      <c r="M184" s="158"/>
      <c r="T184" s="159"/>
      <c r="AT184" s="154" t="s">
        <v>155</v>
      </c>
      <c r="AU184" s="154" t="s">
        <v>84</v>
      </c>
      <c r="AV184" s="13" t="s">
        <v>84</v>
      </c>
      <c r="AW184" s="13" t="s">
        <v>35</v>
      </c>
      <c r="AX184" s="13" t="s">
        <v>74</v>
      </c>
      <c r="AY184" s="154" t="s">
        <v>144</v>
      </c>
    </row>
    <row r="185" spans="2:65" s="13" customFormat="1" ht="11.25">
      <c r="B185" s="153"/>
      <c r="D185" s="147" t="s">
        <v>155</v>
      </c>
      <c r="E185" s="154" t="s">
        <v>19</v>
      </c>
      <c r="F185" s="155" t="s">
        <v>287</v>
      </c>
      <c r="H185" s="156">
        <v>12</v>
      </c>
      <c r="I185" s="157"/>
      <c r="L185" s="153"/>
      <c r="M185" s="158"/>
      <c r="T185" s="159"/>
      <c r="AT185" s="154" t="s">
        <v>155</v>
      </c>
      <c r="AU185" s="154" t="s">
        <v>84</v>
      </c>
      <c r="AV185" s="13" t="s">
        <v>84</v>
      </c>
      <c r="AW185" s="13" t="s">
        <v>35</v>
      </c>
      <c r="AX185" s="13" t="s">
        <v>74</v>
      </c>
      <c r="AY185" s="154" t="s">
        <v>144</v>
      </c>
    </row>
    <row r="186" spans="2:65" s="15" customFormat="1" ht="11.25">
      <c r="B186" s="168"/>
      <c r="D186" s="147" t="s">
        <v>155</v>
      </c>
      <c r="E186" s="169" t="s">
        <v>19</v>
      </c>
      <c r="F186" s="170" t="s">
        <v>193</v>
      </c>
      <c r="H186" s="171">
        <v>76.5</v>
      </c>
      <c r="I186" s="172"/>
      <c r="L186" s="168"/>
      <c r="M186" s="173"/>
      <c r="T186" s="174"/>
      <c r="AT186" s="169" t="s">
        <v>155</v>
      </c>
      <c r="AU186" s="169" t="s">
        <v>84</v>
      </c>
      <c r="AV186" s="15" t="s">
        <v>151</v>
      </c>
      <c r="AW186" s="15" t="s">
        <v>35</v>
      </c>
      <c r="AX186" s="15" t="s">
        <v>82</v>
      </c>
      <c r="AY186" s="169" t="s">
        <v>144</v>
      </c>
    </row>
    <row r="187" spans="2:65" s="1" customFormat="1" ht="16.5" customHeight="1">
      <c r="B187" s="33"/>
      <c r="C187" s="176" t="s">
        <v>288</v>
      </c>
      <c r="D187" s="176" t="s">
        <v>289</v>
      </c>
      <c r="E187" s="177" t="s">
        <v>290</v>
      </c>
      <c r="F187" s="178" t="s">
        <v>291</v>
      </c>
      <c r="G187" s="179" t="s">
        <v>292</v>
      </c>
      <c r="H187" s="180">
        <v>12.394</v>
      </c>
      <c r="I187" s="181"/>
      <c r="J187" s="182">
        <f>ROUND(I187*H187,2)</f>
        <v>0</v>
      </c>
      <c r="K187" s="178" t="s">
        <v>150</v>
      </c>
      <c r="L187" s="183"/>
      <c r="M187" s="184" t="s">
        <v>19</v>
      </c>
      <c r="N187" s="185" t="s">
        <v>45</v>
      </c>
      <c r="P187" s="138">
        <f>O187*H187</f>
        <v>0</v>
      </c>
      <c r="Q187" s="138">
        <v>1E-3</v>
      </c>
      <c r="R187" s="138">
        <f>Q187*H187</f>
        <v>1.2394000000000001E-2</v>
      </c>
      <c r="S187" s="138">
        <v>0</v>
      </c>
      <c r="T187" s="139">
        <f>S187*H187</f>
        <v>0</v>
      </c>
      <c r="AR187" s="140" t="s">
        <v>293</v>
      </c>
      <c r="AT187" s="140" t="s">
        <v>289</v>
      </c>
      <c r="AU187" s="140" t="s">
        <v>84</v>
      </c>
      <c r="AY187" s="18" t="s">
        <v>144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8" t="s">
        <v>82</v>
      </c>
      <c r="BK187" s="141">
        <f>ROUND(I187*H187,2)</f>
        <v>0</v>
      </c>
      <c r="BL187" s="18" t="s">
        <v>271</v>
      </c>
      <c r="BM187" s="140" t="s">
        <v>294</v>
      </c>
    </row>
    <row r="188" spans="2:65" s="1" customFormat="1" ht="29.25">
      <c r="B188" s="33"/>
      <c r="D188" s="147" t="s">
        <v>162</v>
      </c>
      <c r="F188" s="160" t="s">
        <v>295</v>
      </c>
      <c r="I188" s="144"/>
      <c r="L188" s="33"/>
      <c r="M188" s="145"/>
      <c r="T188" s="54"/>
      <c r="AT188" s="18" t="s">
        <v>162</v>
      </c>
      <c r="AU188" s="18" t="s">
        <v>84</v>
      </c>
    </row>
    <row r="189" spans="2:65" s="13" customFormat="1" ht="11.25">
      <c r="B189" s="153"/>
      <c r="D189" s="147" t="s">
        <v>155</v>
      </c>
      <c r="E189" s="154" t="s">
        <v>19</v>
      </c>
      <c r="F189" s="155" t="s">
        <v>296</v>
      </c>
      <c r="H189" s="156">
        <v>5.0629999999999997</v>
      </c>
      <c r="I189" s="157"/>
      <c r="L189" s="153"/>
      <c r="M189" s="158"/>
      <c r="T189" s="159"/>
      <c r="AT189" s="154" t="s">
        <v>155</v>
      </c>
      <c r="AU189" s="154" t="s">
        <v>84</v>
      </c>
      <c r="AV189" s="13" t="s">
        <v>84</v>
      </c>
      <c r="AW189" s="13" t="s">
        <v>35</v>
      </c>
      <c r="AX189" s="13" t="s">
        <v>74</v>
      </c>
      <c r="AY189" s="154" t="s">
        <v>144</v>
      </c>
    </row>
    <row r="190" spans="2:65" s="13" customFormat="1" ht="11.25">
      <c r="B190" s="153"/>
      <c r="D190" s="147" t="s">
        <v>155</v>
      </c>
      <c r="E190" s="154" t="s">
        <v>19</v>
      </c>
      <c r="F190" s="155" t="s">
        <v>297</v>
      </c>
      <c r="H190" s="156">
        <v>3.645</v>
      </c>
      <c r="I190" s="157"/>
      <c r="L190" s="153"/>
      <c r="M190" s="158"/>
      <c r="T190" s="159"/>
      <c r="AT190" s="154" t="s">
        <v>155</v>
      </c>
      <c r="AU190" s="154" t="s">
        <v>84</v>
      </c>
      <c r="AV190" s="13" t="s">
        <v>84</v>
      </c>
      <c r="AW190" s="13" t="s">
        <v>35</v>
      </c>
      <c r="AX190" s="13" t="s">
        <v>74</v>
      </c>
      <c r="AY190" s="154" t="s">
        <v>144</v>
      </c>
    </row>
    <row r="191" spans="2:65" s="13" customFormat="1" ht="11.25">
      <c r="B191" s="153"/>
      <c r="D191" s="147" t="s">
        <v>155</v>
      </c>
      <c r="E191" s="154" t="s">
        <v>19</v>
      </c>
      <c r="F191" s="155" t="s">
        <v>298</v>
      </c>
      <c r="H191" s="156">
        <v>1.62</v>
      </c>
      <c r="I191" s="157"/>
      <c r="L191" s="153"/>
      <c r="M191" s="158"/>
      <c r="T191" s="159"/>
      <c r="AT191" s="154" t="s">
        <v>155</v>
      </c>
      <c r="AU191" s="154" t="s">
        <v>84</v>
      </c>
      <c r="AV191" s="13" t="s">
        <v>84</v>
      </c>
      <c r="AW191" s="13" t="s">
        <v>35</v>
      </c>
      <c r="AX191" s="13" t="s">
        <v>74</v>
      </c>
      <c r="AY191" s="154" t="s">
        <v>144</v>
      </c>
    </row>
    <row r="192" spans="2:65" s="15" customFormat="1" ht="11.25">
      <c r="B192" s="168"/>
      <c r="D192" s="147" t="s">
        <v>155</v>
      </c>
      <c r="E192" s="169" t="s">
        <v>19</v>
      </c>
      <c r="F192" s="170" t="s">
        <v>193</v>
      </c>
      <c r="H192" s="171">
        <v>10.327999999999999</v>
      </c>
      <c r="I192" s="172"/>
      <c r="L192" s="168"/>
      <c r="M192" s="173"/>
      <c r="T192" s="174"/>
      <c r="AT192" s="169" t="s">
        <v>155</v>
      </c>
      <c r="AU192" s="169" t="s">
        <v>84</v>
      </c>
      <c r="AV192" s="15" t="s">
        <v>151</v>
      </c>
      <c r="AW192" s="15" t="s">
        <v>35</v>
      </c>
      <c r="AX192" s="15" t="s">
        <v>82</v>
      </c>
      <c r="AY192" s="169" t="s">
        <v>144</v>
      </c>
    </row>
    <row r="193" spans="2:65" s="13" customFormat="1" ht="11.25">
      <c r="B193" s="153"/>
      <c r="D193" s="147" t="s">
        <v>155</v>
      </c>
      <c r="F193" s="155" t="s">
        <v>299</v>
      </c>
      <c r="H193" s="156">
        <v>12.394</v>
      </c>
      <c r="I193" s="157"/>
      <c r="L193" s="153"/>
      <c r="M193" s="158"/>
      <c r="T193" s="159"/>
      <c r="AT193" s="154" t="s">
        <v>155</v>
      </c>
      <c r="AU193" s="154" t="s">
        <v>84</v>
      </c>
      <c r="AV193" s="13" t="s">
        <v>84</v>
      </c>
      <c r="AW193" s="13" t="s">
        <v>4</v>
      </c>
      <c r="AX193" s="13" t="s">
        <v>82</v>
      </c>
      <c r="AY193" s="154" t="s">
        <v>144</v>
      </c>
    </row>
    <row r="194" spans="2:65" s="1" customFormat="1" ht="24.2" customHeight="1">
      <c r="B194" s="33"/>
      <c r="C194" s="176" t="s">
        <v>300</v>
      </c>
      <c r="D194" s="176" t="s">
        <v>289</v>
      </c>
      <c r="E194" s="177" t="s">
        <v>301</v>
      </c>
      <c r="F194" s="178" t="s">
        <v>302</v>
      </c>
      <c r="G194" s="179" t="s">
        <v>303</v>
      </c>
      <c r="H194" s="180">
        <v>55</v>
      </c>
      <c r="I194" s="181"/>
      <c r="J194" s="182">
        <f>ROUND(I194*H194,2)</f>
        <v>0</v>
      </c>
      <c r="K194" s="178" t="s">
        <v>227</v>
      </c>
      <c r="L194" s="183"/>
      <c r="M194" s="184" t="s">
        <v>19</v>
      </c>
      <c r="N194" s="185" t="s">
        <v>45</v>
      </c>
      <c r="P194" s="138">
        <f>O194*H194</f>
        <v>0</v>
      </c>
      <c r="Q194" s="138">
        <v>2.7999999999999998E-4</v>
      </c>
      <c r="R194" s="138">
        <f>Q194*H194</f>
        <v>1.5399999999999999E-2</v>
      </c>
      <c r="S194" s="138">
        <v>0</v>
      </c>
      <c r="T194" s="139">
        <f>S194*H194</f>
        <v>0</v>
      </c>
      <c r="AR194" s="140" t="s">
        <v>293</v>
      </c>
      <c r="AT194" s="140" t="s">
        <v>289</v>
      </c>
      <c r="AU194" s="140" t="s">
        <v>84</v>
      </c>
      <c r="AY194" s="18" t="s">
        <v>144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8" t="s">
        <v>82</v>
      </c>
      <c r="BK194" s="141">
        <f>ROUND(I194*H194,2)</f>
        <v>0</v>
      </c>
      <c r="BL194" s="18" t="s">
        <v>271</v>
      </c>
      <c r="BM194" s="140" t="s">
        <v>304</v>
      </c>
    </row>
    <row r="195" spans="2:65" s="13" customFormat="1" ht="11.25">
      <c r="B195" s="153"/>
      <c r="D195" s="147" t="s">
        <v>155</v>
      </c>
      <c r="E195" s="154" t="s">
        <v>19</v>
      </c>
      <c r="F195" s="155" t="s">
        <v>305</v>
      </c>
      <c r="H195" s="156">
        <v>37</v>
      </c>
      <c r="I195" s="157"/>
      <c r="L195" s="153"/>
      <c r="M195" s="158"/>
      <c r="T195" s="159"/>
      <c r="AT195" s="154" t="s">
        <v>155</v>
      </c>
      <c r="AU195" s="154" t="s">
        <v>84</v>
      </c>
      <c r="AV195" s="13" t="s">
        <v>84</v>
      </c>
      <c r="AW195" s="13" t="s">
        <v>35</v>
      </c>
      <c r="AX195" s="13" t="s">
        <v>74</v>
      </c>
      <c r="AY195" s="154" t="s">
        <v>144</v>
      </c>
    </row>
    <row r="196" spans="2:65" s="13" customFormat="1" ht="11.25">
      <c r="B196" s="153"/>
      <c r="D196" s="147" t="s">
        <v>155</v>
      </c>
      <c r="E196" s="154" t="s">
        <v>19</v>
      </c>
      <c r="F196" s="155" t="s">
        <v>306</v>
      </c>
      <c r="H196" s="156">
        <v>18</v>
      </c>
      <c r="I196" s="157"/>
      <c r="L196" s="153"/>
      <c r="M196" s="158"/>
      <c r="T196" s="159"/>
      <c r="AT196" s="154" t="s">
        <v>155</v>
      </c>
      <c r="AU196" s="154" t="s">
        <v>84</v>
      </c>
      <c r="AV196" s="13" t="s">
        <v>84</v>
      </c>
      <c r="AW196" s="13" t="s">
        <v>35</v>
      </c>
      <c r="AX196" s="13" t="s">
        <v>74</v>
      </c>
      <c r="AY196" s="154" t="s">
        <v>144</v>
      </c>
    </row>
    <row r="197" spans="2:65" s="15" customFormat="1" ht="11.25">
      <c r="B197" s="168"/>
      <c r="D197" s="147" t="s">
        <v>155</v>
      </c>
      <c r="E197" s="169" t="s">
        <v>19</v>
      </c>
      <c r="F197" s="170" t="s">
        <v>193</v>
      </c>
      <c r="H197" s="171">
        <v>55</v>
      </c>
      <c r="I197" s="172"/>
      <c r="L197" s="168"/>
      <c r="M197" s="173"/>
      <c r="T197" s="174"/>
      <c r="AT197" s="169" t="s">
        <v>155</v>
      </c>
      <c r="AU197" s="169" t="s">
        <v>84</v>
      </c>
      <c r="AV197" s="15" t="s">
        <v>151</v>
      </c>
      <c r="AW197" s="15" t="s">
        <v>35</v>
      </c>
      <c r="AX197" s="15" t="s">
        <v>82</v>
      </c>
      <c r="AY197" s="169" t="s">
        <v>144</v>
      </c>
    </row>
    <row r="198" spans="2:65" s="1" customFormat="1" ht="21.75" customHeight="1">
      <c r="B198" s="33"/>
      <c r="C198" s="129" t="s">
        <v>307</v>
      </c>
      <c r="D198" s="129" t="s">
        <v>147</v>
      </c>
      <c r="E198" s="130" t="s">
        <v>308</v>
      </c>
      <c r="F198" s="131" t="s">
        <v>309</v>
      </c>
      <c r="G198" s="132" t="s">
        <v>303</v>
      </c>
      <c r="H198" s="133">
        <v>15</v>
      </c>
      <c r="I198" s="134"/>
      <c r="J198" s="135">
        <f>ROUND(I198*H198,2)</f>
        <v>0</v>
      </c>
      <c r="K198" s="131" t="s">
        <v>150</v>
      </c>
      <c r="L198" s="33"/>
      <c r="M198" s="136" t="s">
        <v>19</v>
      </c>
      <c r="N198" s="137" t="s">
        <v>45</v>
      </c>
      <c r="P198" s="138">
        <f>O198*H198</f>
        <v>0</v>
      </c>
      <c r="Q198" s="138">
        <v>0</v>
      </c>
      <c r="R198" s="138">
        <f>Q198*H198</f>
        <v>0</v>
      </c>
      <c r="S198" s="138">
        <v>0</v>
      </c>
      <c r="T198" s="139">
        <f>S198*H198</f>
        <v>0</v>
      </c>
      <c r="AR198" s="140" t="s">
        <v>271</v>
      </c>
      <c r="AT198" s="140" t="s">
        <v>147</v>
      </c>
      <c r="AU198" s="140" t="s">
        <v>84</v>
      </c>
      <c r="AY198" s="18" t="s">
        <v>144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8" t="s">
        <v>82</v>
      </c>
      <c r="BK198" s="141">
        <f>ROUND(I198*H198,2)</f>
        <v>0</v>
      </c>
      <c r="BL198" s="18" t="s">
        <v>271</v>
      </c>
      <c r="BM198" s="140" t="s">
        <v>310</v>
      </c>
    </row>
    <row r="199" spans="2:65" s="1" customFormat="1" ht="11.25">
      <c r="B199" s="33"/>
      <c r="D199" s="142" t="s">
        <v>153</v>
      </c>
      <c r="F199" s="143" t="s">
        <v>311</v>
      </c>
      <c r="I199" s="144"/>
      <c r="L199" s="33"/>
      <c r="M199" s="145"/>
      <c r="T199" s="54"/>
      <c r="AT199" s="18" t="s">
        <v>153</v>
      </c>
      <c r="AU199" s="18" t="s">
        <v>84</v>
      </c>
    </row>
    <row r="200" spans="2:65" s="12" customFormat="1" ht="11.25">
      <c r="B200" s="146"/>
      <c r="D200" s="147" t="s">
        <v>155</v>
      </c>
      <c r="E200" s="148" t="s">
        <v>19</v>
      </c>
      <c r="F200" s="149" t="s">
        <v>312</v>
      </c>
      <c r="H200" s="148" t="s">
        <v>19</v>
      </c>
      <c r="I200" s="150"/>
      <c r="L200" s="146"/>
      <c r="M200" s="151"/>
      <c r="T200" s="152"/>
      <c r="AT200" s="148" t="s">
        <v>155</v>
      </c>
      <c r="AU200" s="148" t="s">
        <v>84</v>
      </c>
      <c r="AV200" s="12" t="s">
        <v>82</v>
      </c>
      <c r="AW200" s="12" t="s">
        <v>35</v>
      </c>
      <c r="AX200" s="12" t="s">
        <v>74</v>
      </c>
      <c r="AY200" s="148" t="s">
        <v>144</v>
      </c>
    </row>
    <row r="201" spans="2:65" s="13" customFormat="1" ht="11.25">
      <c r="B201" s="153"/>
      <c r="D201" s="147" t="s">
        <v>155</v>
      </c>
      <c r="E201" s="154" t="s">
        <v>19</v>
      </c>
      <c r="F201" s="155" t="s">
        <v>313</v>
      </c>
      <c r="H201" s="156">
        <v>6</v>
      </c>
      <c r="I201" s="157"/>
      <c r="L201" s="153"/>
      <c r="M201" s="158"/>
      <c r="T201" s="159"/>
      <c r="AT201" s="154" t="s">
        <v>155</v>
      </c>
      <c r="AU201" s="154" t="s">
        <v>84</v>
      </c>
      <c r="AV201" s="13" t="s">
        <v>84</v>
      </c>
      <c r="AW201" s="13" t="s">
        <v>35</v>
      </c>
      <c r="AX201" s="13" t="s">
        <v>74</v>
      </c>
      <c r="AY201" s="154" t="s">
        <v>144</v>
      </c>
    </row>
    <row r="202" spans="2:65" s="13" customFormat="1" ht="11.25">
      <c r="B202" s="153"/>
      <c r="D202" s="147" t="s">
        <v>155</v>
      </c>
      <c r="E202" s="154" t="s">
        <v>19</v>
      </c>
      <c r="F202" s="155" t="s">
        <v>314</v>
      </c>
      <c r="H202" s="156">
        <v>6</v>
      </c>
      <c r="I202" s="157"/>
      <c r="L202" s="153"/>
      <c r="M202" s="158"/>
      <c r="T202" s="159"/>
      <c r="AT202" s="154" t="s">
        <v>155</v>
      </c>
      <c r="AU202" s="154" t="s">
        <v>84</v>
      </c>
      <c r="AV202" s="13" t="s">
        <v>84</v>
      </c>
      <c r="AW202" s="13" t="s">
        <v>35</v>
      </c>
      <c r="AX202" s="13" t="s">
        <v>74</v>
      </c>
      <c r="AY202" s="154" t="s">
        <v>144</v>
      </c>
    </row>
    <row r="203" spans="2:65" s="12" customFormat="1" ht="11.25">
      <c r="B203" s="146"/>
      <c r="D203" s="147" t="s">
        <v>155</v>
      </c>
      <c r="E203" s="148" t="s">
        <v>19</v>
      </c>
      <c r="F203" s="149" t="s">
        <v>315</v>
      </c>
      <c r="H203" s="148" t="s">
        <v>19</v>
      </c>
      <c r="I203" s="150"/>
      <c r="L203" s="146"/>
      <c r="M203" s="151"/>
      <c r="T203" s="152"/>
      <c r="AT203" s="148" t="s">
        <v>155</v>
      </c>
      <c r="AU203" s="148" t="s">
        <v>84</v>
      </c>
      <c r="AV203" s="12" t="s">
        <v>82</v>
      </c>
      <c r="AW203" s="12" t="s">
        <v>35</v>
      </c>
      <c r="AX203" s="12" t="s">
        <v>74</v>
      </c>
      <c r="AY203" s="148" t="s">
        <v>144</v>
      </c>
    </row>
    <row r="204" spans="2:65" s="13" customFormat="1" ht="11.25">
      <c r="B204" s="153"/>
      <c r="D204" s="147" t="s">
        <v>155</v>
      </c>
      <c r="E204" s="154" t="s">
        <v>19</v>
      </c>
      <c r="F204" s="155" t="s">
        <v>164</v>
      </c>
      <c r="H204" s="156">
        <v>3</v>
      </c>
      <c r="I204" s="157"/>
      <c r="L204" s="153"/>
      <c r="M204" s="158"/>
      <c r="T204" s="159"/>
      <c r="AT204" s="154" t="s">
        <v>155</v>
      </c>
      <c r="AU204" s="154" t="s">
        <v>84</v>
      </c>
      <c r="AV204" s="13" t="s">
        <v>84</v>
      </c>
      <c r="AW204" s="13" t="s">
        <v>35</v>
      </c>
      <c r="AX204" s="13" t="s">
        <v>74</v>
      </c>
      <c r="AY204" s="154" t="s">
        <v>144</v>
      </c>
    </row>
    <row r="205" spans="2:65" s="15" customFormat="1" ht="11.25">
      <c r="B205" s="168"/>
      <c r="D205" s="147" t="s">
        <v>155</v>
      </c>
      <c r="E205" s="169" t="s">
        <v>19</v>
      </c>
      <c r="F205" s="170" t="s">
        <v>193</v>
      </c>
      <c r="H205" s="171">
        <v>15</v>
      </c>
      <c r="I205" s="172"/>
      <c r="L205" s="168"/>
      <c r="M205" s="173"/>
      <c r="T205" s="174"/>
      <c r="AT205" s="169" t="s">
        <v>155</v>
      </c>
      <c r="AU205" s="169" t="s">
        <v>84</v>
      </c>
      <c r="AV205" s="15" t="s">
        <v>151</v>
      </c>
      <c r="AW205" s="15" t="s">
        <v>35</v>
      </c>
      <c r="AX205" s="15" t="s">
        <v>82</v>
      </c>
      <c r="AY205" s="169" t="s">
        <v>144</v>
      </c>
    </row>
    <row r="206" spans="2:65" s="1" customFormat="1" ht="21.75" customHeight="1">
      <c r="B206" s="33"/>
      <c r="C206" s="176" t="s">
        <v>7</v>
      </c>
      <c r="D206" s="176" t="s">
        <v>289</v>
      </c>
      <c r="E206" s="177" t="s">
        <v>316</v>
      </c>
      <c r="F206" s="178" t="s">
        <v>317</v>
      </c>
      <c r="G206" s="179" t="s">
        <v>303</v>
      </c>
      <c r="H206" s="180">
        <v>12</v>
      </c>
      <c r="I206" s="181"/>
      <c r="J206" s="182">
        <f>ROUND(I206*H206,2)</f>
        <v>0</v>
      </c>
      <c r="K206" s="178" t="s">
        <v>150</v>
      </c>
      <c r="L206" s="183"/>
      <c r="M206" s="184" t="s">
        <v>19</v>
      </c>
      <c r="N206" s="185" t="s">
        <v>45</v>
      </c>
      <c r="P206" s="138">
        <f>O206*H206</f>
        <v>0</v>
      </c>
      <c r="Q206" s="138">
        <v>6.9999999999999994E-5</v>
      </c>
      <c r="R206" s="138">
        <f>Q206*H206</f>
        <v>8.3999999999999993E-4</v>
      </c>
      <c r="S206" s="138">
        <v>0</v>
      </c>
      <c r="T206" s="139">
        <f>S206*H206</f>
        <v>0</v>
      </c>
      <c r="AR206" s="140" t="s">
        <v>293</v>
      </c>
      <c r="AT206" s="140" t="s">
        <v>289</v>
      </c>
      <c r="AU206" s="140" t="s">
        <v>84</v>
      </c>
      <c r="AY206" s="18" t="s">
        <v>144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8" t="s">
        <v>82</v>
      </c>
      <c r="BK206" s="141">
        <f>ROUND(I206*H206,2)</f>
        <v>0</v>
      </c>
      <c r="BL206" s="18" t="s">
        <v>271</v>
      </c>
      <c r="BM206" s="140" t="s">
        <v>318</v>
      </c>
    </row>
    <row r="207" spans="2:65" s="12" customFormat="1" ht="11.25">
      <c r="B207" s="146"/>
      <c r="D207" s="147" t="s">
        <v>155</v>
      </c>
      <c r="E207" s="148" t="s">
        <v>19</v>
      </c>
      <c r="F207" s="149" t="s">
        <v>319</v>
      </c>
      <c r="H207" s="148" t="s">
        <v>19</v>
      </c>
      <c r="I207" s="150"/>
      <c r="L207" s="146"/>
      <c r="M207" s="151"/>
      <c r="T207" s="152"/>
      <c r="AT207" s="148" t="s">
        <v>155</v>
      </c>
      <c r="AU207" s="148" t="s">
        <v>84</v>
      </c>
      <c r="AV207" s="12" t="s">
        <v>82</v>
      </c>
      <c r="AW207" s="12" t="s">
        <v>35</v>
      </c>
      <c r="AX207" s="12" t="s">
        <v>74</v>
      </c>
      <c r="AY207" s="148" t="s">
        <v>144</v>
      </c>
    </row>
    <row r="208" spans="2:65" s="13" customFormat="1" ht="11.25">
      <c r="B208" s="153"/>
      <c r="D208" s="147" t="s">
        <v>155</v>
      </c>
      <c r="E208" s="154" t="s">
        <v>19</v>
      </c>
      <c r="F208" s="155" t="s">
        <v>245</v>
      </c>
      <c r="H208" s="156">
        <v>12</v>
      </c>
      <c r="I208" s="157"/>
      <c r="L208" s="153"/>
      <c r="M208" s="158"/>
      <c r="T208" s="159"/>
      <c r="AT208" s="154" t="s">
        <v>155</v>
      </c>
      <c r="AU208" s="154" t="s">
        <v>84</v>
      </c>
      <c r="AV208" s="13" t="s">
        <v>84</v>
      </c>
      <c r="AW208" s="13" t="s">
        <v>35</v>
      </c>
      <c r="AX208" s="13" t="s">
        <v>82</v>
      </c>
      <c r="AY208" s="154" t="s">
        <v>144</v>
      </c>
    </row>
    <row r="209" spans="2:65" s="1" customFormat="1" ht="16.5" customHeight="1">
      <c r="B209" s="33"/>
      <c r="C209" s="176" t="s">
        <v>320</v>
      </c>
      <c r="D209" s="176" t="s">
        <v>289</v>
      </c>
      <c r="E209" s="177" t="s">
        <v>321</v>
      </c>
      <c r="F209" s="178" t="s">
        <v>322</v>
      </c>
      <c r="G209" s="179" t="s">
        <v>303</v>
      </c>
      <c r="H209" s="180">
        <v>3</v>
      </c>
      <c r="I209" s="181"/>
      <c r="J209" s="182">
        <f>ROUND(I209*H209,2)</f>
        <v>0</v>
      </c>
      <c r="K209" s="178" t="s">
        <v>227</v>
      </c>
      <c r="L209" s="183"/>
      <c r="M209" s="184" t="s">
        <v>19</v>
      </c>
      <c r="N209" s="185" t="s">
        <v>45</v>
      </c>
      <c r="P209" s="138">
        <f>O209*H209</f>
        <v>0</v>
      </c>
      <c r="Q209" s="138">
        <v>1E-4</v>
      </c>
      <c r="R209" s="138">
        <f>Q209*H209</f>
        <v>3.0000000000000003E-4</v>
      </c>
      <c r="S209" s="138">
        <v>0</v>
      </c>
      <c r="T209" s="139">
        <f>S209*H209</f>
        <v>0</v>
      </c>
      <c r="AR209" s="140" t="s">
        <v>293</v>
      </c>
      <c r="AT209" s="140" t="s">
        <v>289</v>
      </c>
      <c r="AU209" s="140" t="s">
        <v>84</v>
      </c>
      <c r="AY209" s="18" t="s">
        <v>144</v>
      </c>
      <c r="BE209" s="141">
        <f>IF(N209="základní",J209,0)</f>
        <v>0</v>
      </c>
      <c r="BF209" s="141">
        <f>IF(N209="snížená",J209,0)</f>
        <v>0</v>
      </c>
      <c r="BG209" s="141">
        <f>IF(N209="zákl. přenesená",J209,0)</f>
        <v>0</v>
      </c>
      <c r="BH209" s="141">
        <f>IF(N209="sníž. přenesená",J209,0)</f>
        <v>0</v>
      </c>
      <c r="BI209" s="141">
        <f>IF(N209="nulová",J209,0)</f>
        <v>0</v>
      </c>
      <c r="BJ209" s="18" t="s">
        <v>82</v>
      </c>
      <c r="BK209" s="141">
        <f>ROUND(I209*H209,2)</f>
        <v>0</v>
      </c>
      <c r="BL209" s="18" t="s">
        <v>271</v>
      </c>
      <c r="BM209" s="140" t="s">
        <v>323</v>
      </c>
    </row>
    <row r="210" spans="2:65" s="12" customFormat="1" ht="11.25">
      <c r="B210" s="146"/>
      <c r="D210" s="147" t="s">
        <v>155</v>
      </c>
      <c r="E210" s="148" t="s">
        <v>19</v>
      </c>
      <c r="F210" s="149" t="s">
        <v>324</v>
      </c>
      <c r="H210" s="148" t="s">
        <v>19</v>
      </c>
      <c r="I210" s="150"/>
      <c r="L210" s="146"/>
      <c r="M210" s="151"/>
      <c r="T210" s="152"/>
      <c r="AT210" s="148" t="s">
        <v>155</v>
      </c>
      <c r="AU210" s="148" t="s">
        <v>84</v>
      </c>
      <c r="AV210" s="12" t="s">
        <v>82</v>
      </c>
      <c r="AW210" s="12" t="s">
        <v>35</v>
      </c>
      <c r="AX210" s="12" t="s">
        <v>74</v>
      </c>
      <c r="AY210" s="148" t="s">
        <v>144</v>
      </c>
    </row>
    <row r="211" spans="2:65" s="13" customFormat="1" ht="11.25">
      <c r="B211" s="153"/>
      <c r="D211" s="147" t="s">
        <v>155</v>
      </c>
      <c r="E211" s="154" t="s">
        <v>19</v>
      </c>
      <c r="F211" s="155" t="s">
        <v>164</v>
      </c>
      <c r="H211" s="156">
        <v>3</v>
      </c>
      <c r="I211" s="157"/>
      <c r="L211" s="153"/>
      <c r="M211" s="158"/>
      <c r="T211" s="159"/>
      <c r="AT211" s="154" t="s">
        <v>155</v>
      </c>
      <c r="AU211" s="154" t="s">
        <v>84</v>
      </c>
      <c r="AV211" s="13" t="s">
        <v>84</v>
      </c>
      <c r="AW211" s="13" t="s">
        <v>35</v>
      </c>
      <c r="AX211" s="13" t="s">
        <v>82</v>
      </c>
      <c r="AY211" s="154" t="s">
        <v>144</v>
      </c>
    </row>
    <row r="212" spans="2:65" s="1" customFormat="1" ht="24.2" customHeight="1">
      <c r="B212" s="33"/>
      <c r="C212" s="129" t="s">
        <v>325</v>
      </c>
      <c r="D212" s="129" t="s">
        <v>147</v>
      </c>
      <c r="E212" s="130" t="s">
        <v>326</v>
      </c>
      <c r="F212" s="131" t="s">
        <v>327</v>
      </c>
      <c r="G212" s="132" t="s">
        <v>303</v>
      </c>
      <c r="H212" s="133">
        <v>3</v>
      </c>
      <c r="I212" s="134"/>
      <c r="J212" s="135">
        <f>ROUND(I212*H212,2)</f>
        <v>0</v>
      </c>
      <c r="K212" s="131" t="s">
        <v>150</v>
      </c>
      <c r="L212" s="33"/>
      <c r="M212" s="136" t="s">
        <v>19</v>
      </c>
      <c r="N212" s="137" t="s">
        <v>45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271</v>
      </c>
      <c r="AT212" s="140" t="s">
        <v>147</v>
      </c>
      <c r="AU212" s="140" t="s">
        <v>84</v>
      </c>
      <c r="AY212" s="18" t="s">
        <v>144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8" t="s">
        <v>82</v>
      </c>
      <c r="BK212" s="141">
        <f>ROUND(I212*H212,2)</f>
        <v>0</v>
      </c>
      <c r="BL212" s="18" t="s">
        <v>271</v>
      </c>
      <c r="BM212" s="140" t="s">
        <v>328</v>
      </c>
    </row>
    <row r="213" spans="2:65" s="1" customFormat="1" ht="11.25">
      <c r="B213" s="33"/>
      <c r="D213" s="142" t="s">
        <v>153</v>
      </c>
      <c r="F213" s="143" t="s">
        <v>329</v>
      </c>
      <c r="I213" s="144"/>
      <c r="L213" s="33"/>
      <c r="M213" s="145"/>
      <c r="T213" s="54"/>
      <c r="AT213" s="18" t="s">
        <v>153</v>
      </c>
      <c r="AU213" s="18" t="s">
        <v>84</v>
      </c>
    </row>
    <row r="214" spans="2:65" s="13" customFormat="1" ht="11.25">
      <c r="B214" s="153"/>
      <c r="D214" s="147" t="s">
        <v>155</v>
      </c>
      <c r="E214" s="154" t="s">
        <v>19</v>
      </c>
      <c r="F214" s="155" t="s">
        <v>330</v>
      </c>
      <c r="H214" s="156">
        <v>3</v>
      </c>
      <c r="I214" s="157"/>
      <c r="L214" s="153"/>
      <c r="M214" s="158"/>
      <c r="T214" s="159"/>
      <c r="AT214" s="154" t="s">
        <v>155</v>
      </c>
      <c r="AU214" s="154" t="s">
        <v>84</v>
      </c>
      <c r="AV214" s="13" t="s">
        <v>84</v>
      </c>
      <c r="AW214" s="13" t="s">
        <v>35</v>
      </c>
      <c r="AX214" s="13" t="s">
        <v>82</v>
      </c>
      <c r="AY214" s="154" t="s">
        <v>144</v>
      </c>
    </row>
    <row r="215" spans="2:65" s="1" customFormat="1" ht="21.75" customHeight="1">
      <c r="B215" s="33"/>
      <c r="C215" s="176" t="s">
        <v>331</v>
      </c>
      <c r="D215" s="176" t="s">
        <v>289</v>
      </c>
      <c r="E215" s="177" t="s">
        <v>332</v>
      </c>
      <c r="F215" s="178" t="s">
        <v>333</v>
      </c>
      <c r="G215" s="179" t="s">
        <v>303</v>
      </c>
      <c r="H215" s="180">
        <v>3</v>
      </c>
      <c r="I215" s="181"/>
      <c r="J215" s="182">
        <f>ROUND(I215*H215,2)</f>
        <v>0</v>
      </c>
      <c r="K215" s="178" t="s">
        <v>150</v>
      </c>
      <c r="L215" s="183"/>
      <c r="M215" s="184" t="s">
        <v>19</v>
      </c>
      <c r="N215" s="185" t="s">
        <v>45</v>
      </c>
      <c r="P215" s="138">
        <f>O215*H215</f>
        <v>0</v>
      </c>
      <c r="Q215" s="138">
        <v>2.2100000000000002E-3</v>
      </c>
      <c r="R215" s="138">
        <f>Q215*H215</f>
        <v>6.6300000000000005E-3</v>
      </c>
      <c r="S215" s="138">
        <v>0</v>
      </c>
      <c r="T215" s="139">
        <f>S215*H215</f>
        <v>0</v>
      </c>
      <c r="AR215" s="140" t="s">
        <v>293</v>
      </c>
      <c r="AT215" s="140" t="s">
        <v>289</v>
      </c>
      <c r="AU215" s="140" t="s">
        <v>84</v>
      </c>
      <c r="AY215" s="18" t="s">
        <v>144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8" t="s">
        <v>82</v>
      </c>
      <c r="BK215" s="141">
        <f>ROUND(I215*H215,2)</f>
        <v>0</v>
      </c>
      <c r="BL215" s="18" t="s">
        <v>271</v>
      </c>
      <c r="BM215" s="140" t="s">
        <v>334</v>
      </c>
    </row>
    <row r="216" spans="2:65" s="1" customFormat="1" ht="19.5">
      <c r="B216" s="33"/>
      <c r="D216" s="147" t="s">
        <v>162</v>
      </c>
      <c r="F216" s="160" t="s">
        <v>335</v>
      </c>
      <c r="I216" s="144"/>
      <c r="L216" s="33"/>
      <c r="M216" s="145"/>
      <c r="T216" s="54"/>
      <c r="AT216" s="18" t="s">
        <v>162</v>
      </c>
      <c r="AU216" s="18" t="s">
        <v>84</v>
      </c>
    </row>
    <row r="217" spans="2:65" s="12" customFormat="1" ht="11.25">
      <c r="B217" s="146"/>
      <c r="D217" s="147" t="s">
        <v>155</v>
      </c>
      <c r="E217" s="148" t="s">
        <v>19</v>
      </c>
      <c r="F217" s="149" t="s">
        <v>336</v>
      </c>
      <c r="H217" s="148" t="s">
        <v>19</v>
      </c>
      <c r="I217" s="150"/>
      <c r="L217" s="146"/>
      <c r="M217" s="151"/>
      <c r="T217" s="152"/>
      <c r="AT217" s="148" t="s">
        <v>155</v>
      </c>
      <c r="AU217" s="148" t="s">
        <v>84</v>
      </c>
      <c r="AV217" s="12" t="s">
        <v>82</v>
      </c>
      <c r="AW217" s="12" t="s">
        <v>35</v>
      </c>
      <c r="AX217" s="12" t="s">
        <v>74</v>
      </c>
      <c r="AY217" s="148" t="s">
        <v>144</v>
      </c>
    </row>
    <row r="218" spans="2:65" s="13" customFormat="1" ht="11.25">
      <c r="B218" s="153"/>
      <c r="D218" s="147" t="s">
        <v>155</v>
      </c>
      <c r="E218" s="154" t="s">
        <v>19</v>
      </c>
      <c r="F218" s="155" t="s">
        <v>164</v>
      </c>
      <c r="H218" s="156">
        <v>3</v>
      </c>
      <c r="I218" s="157"/>
      <c r="L218" s="153"/>
      <c r="M218" s="158"/>
      <c r="T218" s="159"/>
      <c r="AT218" s="154" t="s">
        <v>155</v>
      </c>
      <c r="AU218" s="154" t="s">
        <v>84</v>
      </c>
      <c r="AV218" s="13" t="s">
        <v>84</v>
      </c>
      <c r="AW218" s="13" t="s">
        <v>35</v>
      </c>
      <c r="AX218" s="13" t="s">
        <v>74</v>
      </c>
      <c r="AY218" s="154" t="s">
        <v>144</v>
      </c>
    </row>
    <row r="219" spans="2:65" s="15" customFormat="1" ht="11.25">
      <c r="B219" s="168"/>
      <c r="D219" s="147" t="s">
        <v>155</v>
      </c>
      <c r="E219" s="169" t="s">
        <v>19</v>
      </c>
      <c r="F219" s="170" t="s">
        <v>193</v>
      </c>
      <c r="H219" s="171">
        <v>3</v>
      </c>
      <c r="I219" s="172"/>
      <c r="L219" s="168"/>
      <c r="M219" s="173"/>
      <c r="T219" s="174"/>
      <c r="AT219" s="169" t="s">
        <v>155</v>
      </c>
      <c r="AU219" s="169" t="s">
        <v>84</v>
      </c>
      <c r="AV219" s="15" t="s">
        <v>151</v>
      </c>
      <c r="AW219" s="15" t="s">
        <v>35</v>
      </c>
      <c r="AX219" s="15" t="s">
        <v>82</v>
      </c>
      <c r="AY219" s="169" t="s">
        <v>144</v>
      </c>
    </row>
    <row r="220" spans="2:65" s="1" customFormat="1" ht="24.2" customHeight="1">
      <c r="B220" s="33"/>
      <c r="C220" s="176" t="s">
        <v>337</v>
      </c>
      <c r="D220" s="176" t="s">
        <v>289</v>
      </c>
      <c r="E220" s="177" t="s">
        <v>338</v>
      </c>
      <c r="F220" s="178" t="s">
        <v>339</v>
      </c>
      <c r="G220" s="179" t="s">
        <v>303</v>
      </c>
      <c r="H220" s="180">
        <v>6</v>
      </c>
      <c r="I220" s="181"/>
      <c r="J220" s="182">
        <f>ROUND(I220*H220,2)</f>
        <v>0</v>
      </c>
      <c r="K220" s="178" t="s">
        <v>150</v>
      </c>
      <c r="L220" s="183"/>
      <c r="M220" s="184" t="s">
        <v>19</v>
      </c>
      <c r="N220" s="185" t="s">
        <v>45</v>
      </c>
      <c r="P220" s="138">
        <f>O220*H220</f>
        <v>0</v>
      </c>
      <c r="Q220" s="138">
        <v>2.2000000000000001E-4</v>
      </c>
      <c r="R220" s="138">
        <f>Q220*H220</f>
        <v>1.32E-3</v>
      </c>
      <c r="S220" s="138">
        <v>0</v>
      </c>
      <c r="T220" s="139">
        <f>S220*H220</f>
        <v>0</v>
      </c>
      <c r="AR220" s="140" t="s">
        <v>293</v>
      </c>
      <c r="AT220" s="140" t="s">
        <v>289</v>
      </c>
      <c r="AU220" s="140" t="s">
        <v>84</v>
      </c>
      <c r="AY220" s="18" t="s">
        <v>144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8" t="s">
        <v>82</v>
      </c>
      <c r="BK220" s="141">
        <f>ROUND(I220*H220,2)</f>
        <v>0</v>
      </c>
      <c r="BL220" s="18" t="s">
        <v>271</v>
      </c>
      <c r="BM220" s="140" t="s">
        <v>340</v>
      </c>
    </row>
    <row r="221" spans="2:65" s="12" customFormat="1" ht="22.5">
      <c r="B221" s="146"/>
      <c r="D221" s="147" t="s">
        <v>155</v>
      </c>
      <c r="E221" s="148" t="s">
        <v>19</v>
      </c>
      <c r="F221" s="149" t="s">
        <v>341</v>
      </c>
      <c r="H221" s="148" t="s">
        <v>19</v>
      </c>
      <c r="I221" s="150"/>
      <c r="L221" s="146"/>
      <c r="M221" s="151"/>
      <c r="T221" s="152"/>
      <c r="AT221" s="148" t="s">
        <v>155</v>
      </c>
      <c r="AU221" s="148" t="s">
        <v>84</v>
      </c>
      <c r="AV221" s="12" t="s">
        <v>82</v>
      </c>
      <c r="AW221" s="12" t="s">
        <v>35</v>
      </c>
      <c r="AX221" s="12" t="s">
        <v>74</v>
      </c>
      <c r="AY221" s="148" t="s">
        <v>144</v>
      </c>
    </row>
    <row r="222" spans="2:65" s="13" customFormat="1" ht="11.25">
      <c r="B222" s="153"/>
      <c r="D222" s="147" t="s">
        <v>155</v>
      </c>
      <c r="E222" s="154" t="s">
        <v>19</v>
      </c>
      <c r="F222" s="155" t="s">
        <v>313</v>
      </c>
      <c r="H222" s="156">
        <v>6</v>
      </c>
      <c r="I222" s="157"/>
      <c r="L222" s="153"/>
      <c r="M222" s="158"/>
      <c r="T222" s="159"/>
      <c r="AT222" s="154" t="s">
        <v>155</v>
      </c>
      <c r="AU222" s="154" t="s">
        <v>84</v>
      </c>
      <c r="AV222" s="13" t="s">
        <v>84</v>
      </c>
      <c r="AW222" s="13" t="s">
        <v>35</v>
      </c>
      <c r="AX222" s="13" t="s">
        <v>82</v>
      </c>
      <c r="AY222" s="154" t="s">
        <v>144</v>
      </c>
    </row>
    <row r="223" spans="2:65" s="1" customFormat="1" ht="24.2" customHeight="1">
      <c r="B223" s="33"/>
      <c r="C223" s="129" t="s">
        <v>342</v>
      </c>
      <c r="D223" s="129" t="s">
        <v>147</v>
      </c>
      <c r="E223" s="130" t="s">
        <v>343</v>
      </c>
      <c r="F223" s="131" t="s">
        <v>344</v>
      </c>
      <c r="G223" s="132" t="s">
        <v>303</v>
      </c>
      <c r="H223" s="133">
        <v>3</v>
      </c>
      <c r="I223" s="134"/>
      <c r="J223" s="135">
        <f>ROUND(I223*H223,2)</f>
        <v>0</v>
      </c>
      <c r="K223" s="131" t="s">
        <v>150</v>
      </c>
      <c r="L223" s="33"/>
      <c r="M223" s="136" t="s">
        <v>19</v>
      </c>
      <c r="N223" s="137" t="s">
        <v>45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271</v>
      </c>
      <c r="AT223" s="140" t="s">
        <v>147</v>
      </c>
      <c r="AU223" s="140" t="s">
        <v>84</v>
      </c>
      <c r="AY223" s="18" t="s">
        <v>144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8" t="s">
        <v>82</v>
      </c>
      <c r="BK223" s="141">
        <f>ROUND(I223*H223,2)</f>
        <v>0</v>
      </c>
      <c r="BL223" s="18" t="s">
        <v>271</v>
      </c>
      <c r="BM223" s="140" t="s">
        <v>345</v>
      </c>
    </row>
    <row r="224" spans="2:65" s="1" customFormat="1" ht="11.25">
      <c r="B224" s="33"/>
      <c r="D224" s="142" t="s">
        <v>153</v>
      </c>
      <c r="F224" s="143" t="s">
        <v>346</v>
      </c>
      <c r="I224" s="144"/>
      <c r="L224" s="33"/>
      <c r="M224" s="145"/>
      <c r="T224" s="54"/>
      <c r="AT224" s="18" t="s">
        <v>153</v>
      </c>
      <c r="AU224" s="18" t="s">
        <v>84</v>
      </c>
    </row>
    <row r="225" spans="2:65" s="1" customFormat="1" ht="16.5" customHeight="1">
      <c r="B225" s="33"/>
      <c r="C225" s="176" t="s">
        <v>347</v>
      </c>
      <c r="D225" s="176" t="s">
        <v>289</v>
      </c>
      <c r="E225" s="177" t="s">
        <v>348</v>
      </c>
      <c r="F225" s="178" t="s">
        <v>349</v>
      </c>
      <c r="G225" s="179" t="s">
        <v>303</v>
      </c>
      <c r="H225" s="180">
        <v>3</v>
      </c>
      <c r="I225" s="181"/>
      <c r="J225" s="182">
        <f>ROUND(I225*H225,2)</f>
        <v>0</v>
      </c>
      <c r="K225" s="178" t="s">
        <v>150</v>
      </c>
      <c r="L225" s="183"/>
      <c r="M225" s="184" t="s">
        <v>19</v>
      </c>
      <c r="N225" s="185" t="s">
        <v>45</v>
      </c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40" t="s">
        <v>293</v>
      </c>
      <c r="AT225" s="140" t="s">
        <v>289</v>
      </c>
      <c r="AU225" s="140" t="s">
        <v>84</v>
      </c>
      <c r="AY225" s="18" t="s">
        <v>144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8" t="s">
        <v>82</v>
      </c>
      <c r="BK225" s="141">
        <f>ROUND(I225*H225,2)</f>
        <v>0</v>
      </c>
      <c r="BL225" s="18" t="s">
        <v>271</v>
      </c>
      <c r="BM225" s="140" t="s">
        <v>350</v>
      </c>
    </row>
    <row r="226" spans="2:65" s="1" customFormat="1" ht="37.9" customHeight="1">
      <c r="B226" s="33"/>
      <c r="C226" s="129" t="s">
        <v>351</v>
      </c>
      <c r="D226" s="129" t="s">
        <v>147</v>
      </c>
      <c r="E226" s="130" t="s">
        <v>352</v>
      </c>
      <c r="F226" s="131" t="s">
        <v>353</v>
      </c>
      <c r="G226" s="132" t="s">
        <v>208</v>
      </c>
      <c r="H226" s="133">
        <v>32</v>
      </c>
      <c r="I226" s="134"/>
      <c r="J226" s="135">
        <f>ROUND(I226*H226,2)</f>
        <v>0</v>
      </c>
      <c r="K226" s="131" t="s">
        <v>150</v>
      </c>
      <c r="L226" s="33"/>
      <c r="M226" s="136" t="s">
        <v>19</v>
      </c>
      <c r="N226" s="137" t="s">
        <v>45</v>
      </c>
      <c r="P226" s="138">
        <f>O226*H226</f>
        <v>0</v>
      </c>
      <c r="Q226" s="138">
        <v>0</v>
      </c>
      <c r="R226" s="138">
        <f>Q226*H226</f>
        <v>0</v>
      </c>
      <c r="S226" s="138">
        <v>6.2E-4</v>
      </c>
      <c r="T226" s="139">
        <f>S226*H226</f>
        <v>1.984E-2</v>
      </c>
      <c r="AR226" s="140" t="s">
        <v>271</v>
      </c>
      <c r="AT226" s="140" t="s">
        <v>147</v>
      </c>
      <c r="AU226" s="140" t="s">
        <v>84</v>
      </c>
      <c r="AY226" s="18" t="s">
        <v>144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8" t="s">
        <v>82</v>
      </c>
      <c r="BK226" s="141">
        <f>ROUND(I226*H226,2)</f>
        <v>0</v>
      </c>
      <c r="BL226" s="18" t="s">
        <v>271</v>
      </c>
      <c r="BM226" s="140" t="s">
        <v>354</v>
      </c>
    </row>
    <row r="227" spans="2:65" s="1" customFormat="1" ht="11.25">
      <c r="B227" s="33"/>
      <c r="D227" s="142" t="s">
        <v>153</v>
      </c>
      <c r="F227" s="143" t="s">
        <v>355</v>
      </c>
      <c r="I227" s="144"/>
      <c r="L227" s="33"/>
      <c r="M227" s="145"/>
      <c r="T227" s="54"/>
      <c r="AT227" s="18" t="s">
        <v>153</v>
      </c>
      <c r="AU227" s="18" t="s">
        <v>84</v>
      </c>
    </row>
    <row r="228" spans="2:65" s="12" customFormat="1" ht="11.25">
      <c r="B228" s="146"/>
      <c r="D228" s="147" t="s">
        <v>155</v>
      </c>
      <c r="E228" s="148" t="s">
        <v>19</v>
      </c>
      <c r="F228" s="149" t="s">
        <v>356</v>
      </c>
      <c r="H228" s="148" t="s">
        <v>19</v>
      </c>
      <c r="I228" s="150"/>
      <c r="L228" s="146"/>
      <c r="M228" s="151"/>
      <c r="T228" s="152"/>
      <c r="AT228" s="148" t="s">
        <v>155</v>
      </c>
      <c r="AU228" s="148" t="s">
        <v>84</v>
      </c>
      <c r="AV228" s="12" t="s">
        <v>82</v>
      </c>
      <c r="AW228" s="12" t="s">
        <v>35</v>
      </c>
      <c r="AX228" s="12" t="s">
        <v>74</v>
      </c>
      <c r="AY228" s="148" t="s">
        <v>144</v>
      </c>
    </row>
    <row r="229" spans="2:65" s="13" customFormat="1" ht="11.25">
      <c r="B229" s="153"/>
      <c r="D229" s="147" t="s">
        <v>155</v>
      </c>
      <c r="E229" s="154" t="s">
        <v>19</v>
      </c>
      <c r="F229" s="155" t="s">
        <v>357</v>
      </c>
      <c r="H229" s="156">
        <v>32</v>
      </c>
      <c r="I229" s="157"/>
      <c r="L229" s="153"/>
      <c r="M229" s="158"/>
      <c r="T229" s="159"/>
      <c r="AT229" s="154" t="s">
        <v>155</v>
      </c>
      <c r="AU229" s="154" t="s">
        <v>84</v>
      </c>
      <c r="AV229" s="13" t="s">
        <v>84</v>
      </c>
      <c r="AW229" s="13" t="s">
        <v>35</v>
      </c>
      <c r="AX229" s="13" t="s">
        <v>82</v>
      </c>
      <c r="AY229" s="154" t="s">
        <v>144</v>
      </c>
    </row>
    <row r="230" spans="2:65" s="1" customFormat="1" ht="37.9" customHeight="1">
      <c r="B230" s="33"/>
      <c r="C230" s="129" t="s">
        <v>358</v>
      </c>
      <c r="D230" s="129" t="s">
        <v>147</v>
      </c>
      <c r="E230" s="130" t="s">
        <v>359</v>
      </c>
      <c r="F230" s="131" t="s">
        <v>360</v>
      </c>
      <c r="G230" s="132" t="s">
        <v>208</v>
      </c>
      <c r="H230" s="133">
        <v>3</v>
      </c>
      <c r="I230" s="134"/>
      <c r="J230" s="135">
        <f>ROUND(I230*H230,2)</f>
        <v>0</v>
      </c>
      <c r="K230" s="131" t="s">
        <v>150</v>
      </c>
      <c r="L230" s="33"/>
      <c r="M230" s="136" t="s">
        <v>19</v>
      </c>
      <c r="N230" s="137" t="s">
        <v>45</v>
      </c>
      <c r="P230" s="138">
        <f>O230*H230</f>
        <v>0</v>
      </c>
      <c r="Q230" s="138">
        <v>0</v>
      </c>
      <c r="R230" s="138">
        <f>Q230*H230</f>
        <v>0</v>
      </c>
      <c r="S230" s="138">
        <v>6.2E-4</v>
      </c>
      <c r="T230" s="139">
        <f>S230*H230</f>
        <v>1.8600000000000001E-3</v>
      </c>
      <c r="AR230" s="140" t="s">
        <v>271</v>
      </c>
      <c r="AT230" s="140" t="s">
        <v>147</v>
      </c>
      <c r="AU230" s="140" t="s">
        <v>84</v>
      </c>
      <c r="AY230" s="18" t="s">
        <v>144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8" t="s">
        <v>82</v>
      </c>
      <c r="BK230" s="141">
        <f>ROUND(I230*H230,2)</f>
        <v>0</v>
      </c>
      <c r="BL230" s="18" t="s">
        <v>271</v>
      </c>
      <c r="BM230" s="140" t="s">
        <v>361</v>
      </c>
    </row>
    <row r="231" spans="2:65" s="1" customFormat="1" ht="11.25">
      <c r="B231" s="33"/>
      <c r="D231" s="142" t="s">
        <v>153</v>
      </c>
      <c r="F231" s="143" t="s">
        <v>362</v>
      </c>
      <c r="I231" s="144"/>
      <c r="L231" s="33"/>
      <c r="M231" s="145"/>
      <c r="T231" s="54"/>
      <c r="AT231" s="18" t="s">
        <v>153</v>
      </c>
      <c r="AU231" s="18" t="s">
        <v>84</v>
      </c>
    </row>
    <row r="232" spans="2:65" s="12" customFormat="1" ht="11.25">
      <c r="B232" s="146"/>
      <c r="D232" s="147" t="s">
        <v>155</v>
      </c>
      <c r="E232" s="148" t="s">
        <v>19</v>
      </c>
      <c r="F232" s="149" t="s">
        <v>363</v>
      </c>
      <c r="H232" s="148" t="s">
        <v>19</v>
      </c>
      <c r="I232" s="150"/>
      <c r="L232" s="146"/>
      <c r="M232" s="151"/>
      <c r="T232" s="152"/>
      <c r="AT232" s="148" t="s">
        <v>155</v>
      </c>
      <c r="AU232" s="148" t="s">
        <v>84</v>
      </c>
      <c r="AV232" s="12" t="s">
        <v>82</v>
      </c>
      <c r="AW232" s="12" t="s">
        <v>35</v>
      </c>
      <c r="AX232" s="12" t="s">
        <v>74</v>
      </c>
      <c r="AY232" s="148" t="s">
        <v>144</v>
      </c>
    </row>
    <row r="233" spans="2:65" s="13" customFormat="1" ht="11.25">
      <c r="B233" s="153"/>
      <c r="D233" s="147" t="s">
        <v>155</v>
      </c>
      <c r="E233" s="154" t="s">
        <v>19</v>
      </c>
      <c r="F233" s="155" t="s">
        <v>164</v>
      </c>
      <c r="H233" s="156">
        <v>3</v>
      </c>
      <c r="I233" s="157"/>
      <c r="L233" s="153"/>
      <c r="M233" s="158"/>
      <c r="T233" s="159"/>
      <c r="AT233" s="154" t="s">
        <v>155</v>
      </c>
      <c r="AU233" s="154" t="s">
        <v>84</v>
      </c>
      <c r="AV233" s="13" t="s">
        <v>84</v>
      </c>
      <c r="AW233" s="13" t="s">
        <v>35</v>
      </c>
      <c r="AX233" s="13" t="s">
        <v>82</v>
      </c>
      <c r="AY233" s="154" t="s">
        <v>144</v>
      </c>
    </row>
    <row r="234" spans="2:65" s="1" customFormat="1" ht="24.2" customHeight="1">
      <c r="B234" s="33"/>
      <c r="C234" s="129" t="s">
        <v>364</v>
      </c>
      <c r="D234" s="129" t="s">
        <v>147</v>
      </c>
      <c r="E234" s="130" t="s">
        <v>365</v>
      </c>
      <c r="F234" s="131" t="s">
        <v>366</v>
      </c>
      <c r="G234" s="132" t="s">
        <v>303</v>
      </c>
      <c r="H234" s="133">
        <v>18</v>
      </c>
      <c r="I234" s="134"/>
      <c r="J234" s="135">
        <f>ROUND(I234*H234,2)</f>
        <v>0</v>
      </c>
      <c r="K234" s="131" t="s">
        <v>150</v>
      </c>
      <c r="L234" s="33"/>
      <c r="M234" s="136" t="s">
        <v>19</v>
      </c>
      <c r="N234" s="137" t="s">
        <v>45</v>
      </c>
      <c r="P234" s="138">
        <f>O234*H234</f>
        <v>0</v>
      </c>
      <c r="Q234" s="138">
        <v>0</v>
      </c>
      <c r="R234" s="138">
        <f>Q234*H234</f>
        <v>0</v>
      </c>
      <c r="S234" s="138">
        <v>5.5000000000000003E-4</v>
      </c>
      <c r="T234" s="139">
        <f>S234*H234</f>
        <v>9.9000000000000008E-3</v>
      </c>
      <c r="AR234" s="140" t="s">
        <v>271</v>
      </c>
      <c r="AT234" s="140" t="s">
        <v>147</v>
      </c>
      <c r="AU234" s="140" t="s">
        <v>84</v>
      </c>
      <c r="AY234" s="18" t="s">
        <v>144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8" t="s">
        <v>82</v>
      </c>
      <c r="BK234" s="141">
        <f>ROUND(I234*H234,2)</f>
        <v>0</v>
      </c>
      <c r="BL234" s="18" t="s">
        <v>271</v>
      </c>
      <c r="BM234" s="140" t="s">
        <v>367</v>
      </c>
    </row>
    <row r="235" spans="2:65" s="1" customFormat="1" ht="11.25">
      <c r="B235" s="33"/>
      <c r="D235" s="142" t="s">
        <v>153</v>
      </c>
      <c r="F235" s="143" t="s">
        <v>368</v>
      </c>
      <c r="I235" s="144"/>
      <c r="L235" s="33"/>
      <c r="M235" s="145"/>
      <c r="T235" s="54"/>
      <c r="AT235" s="18" t="s">
        <v>153</v>
      </c>
      <c r="AU235" s="18" t="s">
        <v>84</v>
      </c>
    </row>
    <row r="236" spans="2:65" s="13" customFormat="1" ht="11.25">
      <c r="B236" s="153"/>
      <c r="D236" s="147" t="s">
        <v>155</v>
      </c>
      <c r="E236" s="154" t="s">
        <v>19</v>
      </c>
      <c r="F236" s="155" t="s">
        <v>288</v>
      </c>
      <c r="H236" s="156">
        <v>18</v>
      </c>
      <c r="I236" s="157"/>
      <c r="L236" s="153"/>
      <c r="M236" s="158"/>
      <c r="T236" s="159"/>
      <c r="AT236" s="154" t="s">
        <v>155</v>
      </c>
      <c r="AU236" s="154" t="s">
        <v>84</v>
      </c>
      <c r="AV236" s="13" t="s">
        <v>84</v>
      </c>
      <c r="AW236" s="13" t="s">
        <v>35</v>
      </c>
      <c r="AX236" s="13" t="s">
        <v>82</v>
      </c>
      <c r="AY236" s="154" t="s">
        <v>144</v>
      </c>
    </row>
    <row r="237" spans="2:65" s="1" customFormat="1" ht="24.2" customHeight="1">
      <c r="B237" s="33"/>
      <c r="C237" s="129" t="s">
        <v>369</v>
      </c>
      <c r="D237" s="129" t="s">
        <v>147</v>
      </c>
      <c r="E237" s="130" t="s">
        <v>370</v>
      </c>
      <c r="F237" s="131" t="s">
        <v>371</v>
      </c>
      <c r="G237" s="132" t="s">
        <v>303</v>
      </c>
      <c r="H237" s="133">
        <v>6</v>
      </c>
      <c r="I237" s="134"/>
      <c r="J237" s="135">
        <f>ROUND(I237*H237,2)</f>
        <v>0</v>
      </c>
      <c r="K237" s="131" t="s">
        <v>150</v>
      </c>
      <c r="L237" s="33"/>
      <c r="M237" s="136" t="s">
        <v>19</v>
      </c>
      <c r="N237" s="137" t="s">
        <v>45</v>
      </c>
      <c r="P237" s="138">
        <f>O237*H237</f>
        <v>0</v>
      </c>
      <c r="Q237" s="138">
        <v>0</v>
      </c>
      <c r="R237" s="138">
        <f>Q237*H237</f>
        <v>0</v>
      </c>
      <c r="S237" s="138">
        <v>2.1000000000000001E-4</v>
      </c>
      <c r="T237" s="139">
        <f>S237*H237</f>
        <v>1.2600000000000001E-3</v>
      </c>
      <c r="AR237" s="140" t="s">
        <v>271</v>
      </c>
      <c r="AT237" s="140" t="s">
        <v>147</v>
      </c>
      <c r="AU237" s="140" t="s">
        <v>84</v>
      </c>
      <c r="AY237" s="18" t="s">
        <v>144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8" t="s">
        <v>82</v>
      </c>
      <c r="BK237" s="141">
        <f>ROUND(I237*H237,2)</f>
        <v>0</v>
      </c>
      <c r="BL237" s="18" t="s">
        <v>271</v>
      </c>
      <c r="BM237" s="140" t="s">
        <v>372</v>
      </c>
    </row>
    <row r="238" spans="2:65" s="1" customFormat="1" ht="11.25">
      <c r="B238" s="33"/>
      <c r="D238" s="142" t="s">
        <v>153</v>
      </c>
      <c r="F238" s="143" t="s">
        <v>373</v>
      </c>
      <c r="I238" s="144"/>
      <c r="L238" s="33"/>
      <c r="M238" s="145"/>
      <c r="T238" s="54"/>
      <c r="AT238" s="18" t="s">
        <v>153</v>
      </c>
      <c r="AU238" s="18" t="s">
        <v>84</v>
      </c>
    </row>
    <row r="239" spans="2:65" s="13" customFormat="1" ht="11.25">
      <c r="B239" s="153"/>
      <c r="D239" s="147" t="s">
        <v>155</v>
      </c>
      <c r="E239" s="154" t="s">
        <v>19</v>
      </c>
      <c r="F239" s="155" t="s">
        <v>145</v>
      </c>
      <c r="H239" s="156">
        <v>6</v>
      </c>
      <c r="I239" s="157"/>
      <c r="L239" s="153"/>
      <c r="M239" s="158"/>
      <c r="T239" s="159"/>
      <c r="AT239" s="154" t="s">
        <v>155</v>
      </c>
      <c r="AU239" s="154" t="s">
        <v>84</v>
      </c>
      <c r="AV239" s="13" t="s">
        <v>84</v>
      </c>
      <c r="AW239" s="13" t="s">
        <v>35</v>
      </c>
      <c r="AX239" s="13" t="s">
        <v>82</v>
      </c>
      <c r="AY239" s="154" t="s">
        <v>144</v>
      </c>
    </row>
    <row r="240" spans="2:65" s="1" customFormat="1" ht="24.2" customHeight="1">
      <c r="B240" s="33"/>
      <c r="C240" s="129" t="s">
        <v>293</v>
      </c>
      <c r="D240" s="129" t="s">
        <v>147</v>
      </c>
      <c r="E240" s="130" t="s">
        <v>374</v>
      </c>
      <c r="F240" s="131" t="s">
        <v>375</v>
      </c>
      <c r="G240" s="132" t="s">
        <v>303</v>
      </c>
      <c r="H240" s="133">
        <v>3</v>
      </c>
      <c r="I240" s="134"/>
      <c r="J240" s="135">
        <f>ROUND(I240*H240,2)</f>
        <v>0</v>
      </c>
      <c r="K240" s="131" t="s">
        <v>150</v>
      </c>
      <c r="L240" s="33"/>
      <c r="M240" s="136" t="s">
        <v>19</v>
      </c>
      <c r="N240" s="137" t="s">
        <v>45</v>
      </c>
      <c r="P240" s="138">
        <f>O240*H240</f>
        <v>0</v>
      </c>
      <c r="Q240" s="138">
        <v>0</v>
      </c>
      <c r="R240" s="138">
        <f>Q240*H240</f>
        <v>0</v>
      </c>
      <c r="S240" s="138">
        <v>2.5999999999999999E-3</v>
      </c>
      <c r="T240" s="139">
        <f>S240*H240</f>
        <v>7.7999999999999996E-3</v>
      </c>
      <c r="AR240" s="140" t="s">
        <v>271</v>
      </c>
      <c r="AT240" s="140" t="s">
        <v>147</v>
      </c>
      <c r="AU240" s="140" t="s">
        <v>84</v>
      </c>
      <c r="AY240" s="18" t="s">
        <v>144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8" t="s">
        <v>82</v>
      </c>
      <c r="BK240" s="141">
        <f>ROUND(I240*H240,2)</f>
        <v>0</v>
      </c>
      <c r="BL240" s="18" t="s">
        <v>271</v>
      </c>
      <c r="BM240" s="140" t="s">
        <v>376</v>
      </c>
    </row>
    <row r="241" spans="2:65" s="1" customFormat="1" ht="11.25">
      <c r="B241" s="33"/>
      <c r="D241" s="142" t="s">
        <v>153</v>
      </c>
      <c r="F241" s="143" t="s">
        <v>377</v>
      </c>
      <c r="I241" s="144"/>
      <c r="L241" s="33"/>
      <c r="M241" s="145"/>
      <c r="T241" s="54"/>
      <c r="AT241" s="18" t="s">
        <v>153</v>
      </c>
      <c r="AU241" s="18" t="s">
        <v>84</v>
      </c>
    </row>
    <row r="242" spans="2:65" s="13" customFormat="1" ht="11.25">
      <c r="B242" s="153"/>
      <c r="D242" s="147" t="s">
        <v>155</v>
      </c>
      <c r="E242" s="154" t="s">
        <v>19</v>
      </c>
      <c r="F242" s="155" t="s">
        <v>164</v>
      </c>
      <c r="H242" s="156">
        <v>3</v>
      </c>
      <c r="I242" s="157"/>
      <c r="L242" s="153"/>
      <c r="M242" s="158"/>
      <c r="T242" s="159"/>
      <c r="AT242" s="154" t="s">
        <v>155</v>
      </c>
      <c r="AU242" s="154" t="s">
        <v>84</v>
      </c>
      <c r="AV242" s="13" t="s">
        <v>84</v>
      </c>
      <c r="AW242" s="13" t="s">
        <v>35</v>
      </c>
      <c r="AX242" s="13" t="s">
        <v>82</v>
      </c>
      <c r="AY242" s="154" t="s">
        <v>144</v>
      </c>
    </row>
    <row r="243" spans="2:65" s="1" customFormat="1" ht="16.5" customHeight="1">
      <c r="B243" s="33"/>
      <c r="C243" s="129" t="s">
        <v>378</v>
      </c>
      <c r="D243" s="129" t="s">
        <v>147</v>
      </c>
      <c r="E243" s="130" t="s">
        <v>379</v>
      </c>
      <c r="F243" s="131" t="s">
        <v>380</v>
      </c>
      <c r="G243" s="132" t="s">
        <v>303</v>
      </c>
      <c r="H243" s="133">
        <v>3</v>
      </c>
      <c r="I243" s="134"/>
      <c r="J243" s="135">
        <f>ROUND(I243*H243,2)</f>
        <v>0</v>
      </c>
      <c r="K243" s="131" t="s">
        <v>227</v>
      </c>
      <c r="L243" s="33"/>
      <c r="M243" s="136" t="s">
        <v>19</v>
      </c>
      <c r="N243" s="137" t="s">
        <v>45</v>
      </c>
      <c r="P243" s="138">
        <f>O243*H243</f>
        <v>0</v>
      </c>
      <c r="Q243" s="138">
        <v>0</v>
      </c>
      <c r="R243" s="138">
        <f>Q243*H243</f>
        <v>0</v>
      </c>
      <c r="S243" s="138">
        <v>0</v>
      </c>
      <c r="T243" s="139">
        <f>S243*H243</f>
        <v>0</v>
      </c>
      <c r="AR243" s="140" t="s">
        <v>271</v>
      </c>
      <c r="AT243" s="140" t="s">
        <v>147</v>
      </c>
      <c r="AU243" s="140" t="s">
        <v>84</v>
      </c>
      <c r="AY243" s="18" t="s">
        <v>144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8" t="s">
        <v>82</v>
      </c>
      <c r="BK243" s="141">
        <f>ROUND(I243*H243,2)</f>
        <v>0</v>
      </c>
      <c r="BL243" s="18" t="s">
        <v>271</v>
      </c>
      <c r="BM243" s="140" t="s">
        <v>381</v>
      </c>
    </row>
    <row r="244" spans="2:65" s="12" customFormat="1" ht="22.5">
      <c r="B244" s="146"/>
      <c r="D244" s="147" t="s">
        <v>155</v>
      </c>
      <c r="E244" s="148" t="s">
        <v>19</v>
      </c>
      <c r="F244" s="149" t="s">
        <v>382</v>
      </c>
      <c r="H244" s="148" t="s">
        <v>19</v>
      </c>
      <c r="I244" s="150"/>
      <c r="L244" s="146"/>
      <c r="M244" s="151"/>
      <c r="T244" s="152"/>
      <c r="AT244" s="148" t="s">
        <v>155</v>
      </c>
      <c r="AU244" s="148" t="s">
        <v>84</v>
      </c>
      <c r="AV244" s="12" t="s">
        <v>82</v>
      </c>
      <c r="AW244" s="12" t="s">
        <v>35</v>
      </c>
      <c r="AX244" s="12" t="s">
        <v>74</v>
      </c>
      <c r="AY244" s="148" t="s">
        <v>144</v>
      </c>
    </row>
    <row r="245" spans="2:65" s="13" customFormat="1" ht="11.25">
      <c r="B245" s="153"/>
      <c r="D245" s="147" t="s">
        <v>155</v>
      </c>
      <c r="E245" s="154" t="s">
        <v>19</v>
      </c>
      <c r="F245" s="155" t="s">
        <v>164</v>
      </c>
      <c r="H245" s="156">
        <v>3</v>
      </c>
      <c r="I245" s="157"/>
      <c r="L245" s="153"/>
      <c r="M245" s="158"/>
      <c r="T245" s="159"/>
      <c r="AT245" s="154" t="s">
        <v>155</v>
      </c>
      <c r="AU245" s="154" t="s">
        <v>84</v>
      </c>
      <c r="AV245" s="13" t="s">
        <v>84</v>
      </c>
      <c r="AW245" s="13" t="s">
        <v>35</v>
      </c>
      <c r="AX245" s="13" t="s">
        <v>82</v>
      </c>
      <c r="AY245" s="154" t="s">
        <v>144</v>
      </c>
    </row>
    <row r="246" spans="2:65" s="11" customFormat="1" ht="22.9" customHeight="1">
      <c r="B246" s="117"/>
      <c r="D246" s="118" t="s">
        <v>73</v>
      </c>
      <c r="E246" s="127" t="s">
        <v>383</v>
      </c>
      <c r="F246" s="127" t="s">
        <v>384</v>
      </c>
      <c r="I246" s="120"/>
      <c r="J246" s="128">
        <f>BK246</f>
        <v>0</v>
      </c>
      <c r="L246" s="117"/>
      <c r="M246" s="122"/>
      <c r="P246" s="123">
        <f>SUM(P247:P419)</f>
        <v>0</v>
      </c>
      <c r="R246" s="123">
        <f>SUM(R247:R419)</f>
        <v>6.024539400000001</v>
      </c>
      <c r="T246" s="124">
        <f>SUM(T247:T419)</f>
        <v>0.75735399999999986</v>
      </c>
      <c r="AR246" s="118" t="s">
        <v>84</v>
      </c>
      <c r="AT246" s="125" t="s">
        <v>73</v>
      </c>
      <c r="AU246" s="125" t="s">
        <v>82</v>
      </c>
      <c r="AY246" s="118" t="s">
        <v>144</v>
      </c>
      <c r="BK246" s="126">
        <f>SUM(BK247:BK419)</f>
        <v>0</v>
      </c>
    </row>
    <row r="247" spans="2:65" s="1" customFormat="1" ht="33" customHeight="1">
      <c r="B247" s="33"/>
      <c r="C247" s="129" t="s">
        <v>385</v>
      </c>
      <c r="D247" s="129" t="s">
        <v>147</v>
      </c>
      <c r="E247" s="130" t="s">
        <v>386</v>
      </c>
      <c r="F247" s="131" t="s">
        <v>387</v>
      </c>
      <c r="G247" s="132" t="s">
        <v>303</v>
      </c>
      <c r="H247" s="133">
        <v>75</v>
      </c>
      <c r="I247" s="134"/>
      <c r="J247" s="135">
        <f>ROUND(I247*H247,2)</f>
        <v>0</v>
      </c>
      <c r="K247" s="131" t="s">
        <v>150</v>
      </c>
      <c r="L247" s="33"/>
      <c r="M247" s="136" t="s">
        <v>19</v>
      </c>
      <c r="N247" s="137" t="s">
        <v>45</v>
      </c>
      <c r="P247" s="138">
        <f>O247*H247</f>
        <v>0</v>
      </c>
      <c r="Q247" s="138">
        <v>0</v>
      </c>
      <c r="R247" s="138">
        <f>Q247*H247</f>
        <v>0</v>
      </c>
      <c r="S247" s="138">
        <v>0</v>
      </c>
      <c r="T247" s="139">
        <f>S247*H247</f>
        <v>0</v>
      </c>
      <c r="AR247" s="140" t="s">
        <v>271</v>
      </c>
      <c r="AT247" s="140" t="s">
        <v>147</v>
      </c>
      <c r="AU247" s="140" t="s">
        <v>84</v>
      </c>
      <c r="AY247" s="18" t="s">
        <v>144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82</v>
      </c>
      <c r="BK247" s="141">
        <f>ROUND(I247*H247,2)</f>
        <v>0</v>
      </c>
      <c r="BL247" s="18" t="s">
        <v>271</v>
      </c>
      <c r="BM247" s="140" t="s">
        <v>388</v>
      </c>
    </row>
    <row r="248" spans="2:65" s="1" customFormat="1" ht="11.25">
      <c r="B248" s="33"/>
      <c r="D248" s="142" t="s">
        <v>153</v>
      </c>
      <c r="F248" s="143" t="s">
        <v>389</v>
      </c>
      <c r="I248" s="144"/>
      <c r="L248" s="33"/>
      <c r="M248" s="145"/>
      <c r="T248" s="54"/>
      <c r="AT248" s="18" t="s">
        <v>153</v>
      </c>
      <c r="AU248" s="18" t="s">
        <v>84</v>
      </c>
    </row>
    <row r="249" spans="2:65" s="12" customFormat="1" ht="33.75">
      <c r="B249" s="146"/>
      <c r="D249" s="147" t="s">
        <v>155</v>
      </c>
      <c r="E249" s="148" t="s">
        <v>19</v>
      </c>
      <c r="F249" s="149" t="s">
        <v>211</v>
      </c>
      <c r="H249" s="148" t="s">
        <v>19</v>
      </c>
      <c r="I249" s="150"/>
      <c r="L249" s="146"/>
      <c r="M249" s="151"/>
      <c r="T249" s="152"/>
      <c r="AT249" s="148" t="s">
        <v>155</v>
      </c>
      <c r="AU249" s="148" t="s">
        <v>84</v>
      </c>
      <c r="AV249" s="12" t="s">
        <v>82</v>
      </c>
      <c r="AW249" s="12" t="s">
        <v>35</v>
      </c>
      <c r="AX249" s="12" t="s">
        <v>74</v>
      </c>
      <c r="AY249" s="148" t="s">
        <v>144</v>
      </c>
    </row>
    <row r="250" spans="2:65" s="12" customFormat="1" ht="22.5">
      <c r="B250" s="146"/>
      <c r="D250" s="147" t="s">
        <v>155</v>
      </c>
      <c r="E250" s="148" t="s">
        <v>19</v>
      </c>
      <c r="F250" s="149" t="s">
        <v>212</v>
      </c>
      <c r="H250" s="148" t="s">
        <v>19</v>
      </c>
      <c r="I250" s="150"/>
      <c r="L250" s="146"/>
      <c r="M250" s="151"/>
      <c r="T250" s="152"/>
      <c r="AT250" s="148" t="s">
        <v>155</v>
      </c>
      <c r="AU250" s="148" t="s">
        <v>84</v>
      </c>
      <c r="AV250" s="12" t="s">
        <v>82</v>
      </c>
      <c r="AW250" s="12" t="s">
        <v>35</v>
      </c>
      <c r="AX250" s="12" t="s">
        <v>74</v>
      </c>
      <c r="AY250" s="148" t="s">
        <v>144</v>
      </c>
    </row>
    <row r="251" spans="2:65" s="13" customFormat="1" ht="11.25">
      <c r="B251" s="153"/>
      <c r="D251" s="147" t="s">
        <v>155</v>
      </c>
      <c r="E251" s="154" t="s">
        <v>19</v>
      </c>
      <c r="F251" s="155" t="s">
        <v>390</v>
      </c>
      <c r="H251" s="156">
        <v>34</v>
      </c>
      <c r="I251" s="157"/>
      <c r="L251" s="153"/>
      <c r="M251" s="158"/>
      <c r="T251" s="159"/>
      <c r="AT251" s="154" t="s">
        <v>155</v>
      </c>
      <c r="AU251" s="154" t="s">
        <v>84</v>
      </c>
      <c r="AV251" s="13" t="s">
        <v>84</v>
      </c>
      <c r="AW251" s="13" t="s">
        <v>35</v>
      </c>
      <c r="AX251" s="13" t="s">
        <v>74</v>
      </c>
      <c r="AY251" s="154" t="s">
        <v>144</v>
      </c>
    </row>
    <row r="252" spans="2:65" s="13" customFormat="1" ht="22.5">
      <c r="B252" s="153"/>
      <c r="D252" s="147" t="s">
        <v>155</v>
      </c>
      <c r="E252" s="154" t="s">
        <v>19</v>
      </c>
      <c r="F252" s="155" t="s">
        <v>391</v>
      </c>
      <c r="H252" s="156">
        <v>1</v>
      </c>
      <c r="I252" s="157"/>
      <c r="L252" s="153"/>
      <c r="M252" s="158"/>
      <c r="T252" s="159"/>
      <c r="AT252" s="154" t="s">
        <v>155</v>
      </c>
      <c r="AU252" s="154" t="s">
        <v>84</v>
      </c>
      <c r="AV252" s="13" t="s">
        <v>84</v>
      </c>
      <c r="AW252" s="13" t="s">
        <v>35</v>
      </c>
      <c r="AX252" s="13" t="s">
        <v>74</v>
      </c>
      <c r="AY252" s="154" t="s">
        <v>144</v>
      </c>
    </row>
    <row r="253" spans="2:65" s="13" customFormat="1" ht="22.5">
      <c r="B253" s="153"/>
      <c r="D253" s="147" t="s">
        <v>155</v>
      </c>
      <c r="E253" s="154" t="s">
        <v>19</v>
      </c>
      <c r="F253" s="155" t="s">
        <v>392</v>
      </c>
      <c r="H253" s="156">
        <v>4</v>
      </c>
      <c r="I253" s="157"/>
      <c r="L253" s="153"/>
      <c r="M253" s="158"/>
      <c r="T253" s="159"/>
      <c r="AT253" s="154" t="s">
        <v>155</v>
      </c>
      <c r="AU253" s="154" t="s">
        <v>84</v>
      </c>
      <c r="AV253" s="13" t="s">
        <v>84</v>
      </c>
      <c r="AW253" s="13" t="s">
        <v>35</v>
      </c>
      <c r="AX253" s="13" t="s">
        <v>74</v>
      </c>
      <c r="AY253" s="154" t="s">
        <v>144</v>
      </c>
    </row>
    <row r="254" spans="2:65" s="13" customFormat="1" ht="22.5">
      <c r="B254" s="153"/>
      <c r="D254" s="147" t="s">
        <v>155</v>
      </c>
      <c r="E254" s="154" t="s">
        <v>19</v>
      </c>
      <c r="F254" s="155" t="s">
        <v>393</v>
      </c>
      <c r="H254" s="156">
        <v>2</v>
      </c>
      <c r="I254" s="157"/>
      <c r="L254" s="153"/>
      <c r="M254" s="158"/>
      <c r="T254" s="159"/>
      <c r="AT254" s="154" t="s">
        <v>155</v>
      </c>
      <c r="AU254" s="154" t="s">
        <v>84</v>
      </c>
      <c r="AV254" s="13" t="s">
        <v>84</v>
      </c>
      <c r="AW254" s="13" t="s">
        <v>35</v>
      </c>
      <c r="AX254" s="13" t="s">
        <v>74</v>
      </c>
      <c r="AY254" s="154" t="s">
        <v>144</v>
      </c>
    </row>
    <row r="255" spans="2:65" s="14" customFormat="1" ht="11.25">
      <c r="B255" s="161"/>
      <c r="D255" s="147" t="s">
        <v>155</v>
      </c>
      <c r="E255" s="162" t="s">
        <v>19</v>
      </c>
      <c r="F255" s="163" t="s">
        <v>180</v>
      </c>
      <c r="H255" s="164">
        <v>41</v>
      </c>
      <c r="I255" s="165"/>
      <c r="L255" s="161"/>
      <c r="M255" s="166"/>
      <c r="T255" s="167"/>
      <c r="AT255" s="162" t="s">
        <v>155</v>
      </c>
      <c r="AU255" s="162" t="s">
        <v>84</v>
      </c>
      <c r="AV255" s="14" t="s">
        <v>164</v>
      </c>
      <c r="AW255" s="14" t="s">
        <v>35</v>
      </c>
      <c r="AX255" s="14" t="s">
        <v>74</v>
      </c>
      <c r="AY255" s="162" t="s">
        <v>144</v>
      </c>
    </row>
    <row r="256" spans="2:65" s="12" customFormat="1" ht="22.5">
      <c r="B256" s="146"/>
      <c r="D256" s="147" t="s">
        <v>155</v>
      </c>
      <c r="E256" s="148" t="s">
        <v>19</v>
      </c>
      <c r="F256" s="149" t="s">
        <v>394</v>
      </c>
      <c r="H256" s="148" t="s">
        <v>19</v>
      </c>
      <c r="I256" s="150"/>
      <c r="L256" s="146"/>
      <c r="M256" s="151"/>
      <c r="T256" s="152"/>
      <c r="AT256" s="148" t="s">
        <v>155</v>
      </c>
      <c r="AU256" s="148" t="s">
        <v>84</v>
      </c>
      <c r="AV256" s="12" t="s">
        <v>82</v>
      </c>
      <c r="AW256" s="12" t="s">
        <v>35</v>
      </c>
      <c r="AX256" s="12" t="s">
        <v>74</v>
      </c>
      <c r="AY256" s="148" t="s">
        <v>144</v>
      </c>
    </row>
    <row r="257" spans="2:65" s="13" customFormat="1" ht="11.25">
      <c r="B257" s="153"/>
      <c r="D257" s="147" t="s">
        <v>155</v>
      </c>
      <c r="E257" s="154" t="s">
        <v>19</v>
      </c>
      <c r="F257" s="155" t="s">
        <v>385</v>
      </c>
      <c r="H257" s="156">
        <v>34</v>
      </c>
      <c r="I257" s="157"/>
      <c r="L257" s="153"/>
      <c r="M257" s="158"/>
      <c r="T257" s="159"/>
      <c r="AT257" s="154" t="s">
        <v>155</v>
      </c>
      <c r="AU257" s="154" t="s">
        <v>84</v>
      </c>
      <c r="AV257" s="13" t="s">
        <v>84</v>
      </c>
      <c r="AW257" s="13" t="s">
        <v>35</v>
      </c>
      <c r="AX257" s="13" t="s">
        <v>74</v>
      </c>
      <c r="AY257" s="154" t="s">
        <v>144</v>
      </c>
    </row>
    <row r="258" spans="2:65" s="14" customFormat="1" ht="11.25">
      <c r="B258" s="161"/>
      <c r="D258" s="147" t="s">
        <v>155</v>
      </c>
      <c r="E258" s="162" t="s">
        <v>19</v>
      </c>
      <c r="F258" s="163" t="s">
        <v>180</v>
      </c>
      <c r="H258" s="164">
        <v>34</v>
      </c>
      <c r="I258" s="165"/>
      <c r="L258" s="161"/>
      <c r="M258" s="166"/>
      <c r="T258" s="167"/>
      <c r="AT258" s="162" t="s">
        <v>155</v>
      </c>
      <c r="AU258" s="162" t="s">
        <v>84</v>
      </c>
      <c r="AV258" s="14" t="s">
        <v>164</v>
      </c>
      <c r="AW258" s="14" t="s">
        <v>35</v>
      </c>
      <c r="AX258" s="14" t="s">
        <v>74</v>
      </c>
      <c r="AY258" s="162" t="s">
        <v>144</v>
      </c>
    </row>
    <row r="259" spans="2:65" s="15" customFormat="1" ht="11.25">
      <c r="B259" s="168"/>
      <c r="D259" s="147" t="s">
        <v>155</v>
      </c>
      <c r="E259" s="169" t="s">
        <v>19</v>
      </c>
      <c r="F259" s="170" t="s">
        <v>193</v>
      </c>
      <c r="H259" s="171">
        <v>75</v>
      </c>
      <c r="I259" s="172"/>
      <c r="L259" s="168"/>
      <c r="M259" s="173"/>
      <c r="T259" s="174"/>
      <c r="AT259" s="169" t="s">
        <v>155</v>
      </c>
      <c r="AU259" s="169" t="s">
        <v>84</v>
      </c>
      <c r="AV259" s="15" t="s">
        <v>151</v>
      </c>
      <c r="AW259" s="15" t="s">
        <v>35</v>
      </c>
      <c r="AX259" s="15" t="s">
        <v>82</v>
      </c>
      <c r="AY259" s="169" t="s">
        <v>144</v>
      </c>
    </row>
    <row r="260" spans="2:65" s="1" customFormat="1" ht="37.9" customHeight="1">
      <c r="B260" s="33"/>
      <c r="C260" s="129" t="s">
        <v>395</v>
      </c>
      <c r="D260" s="129" t="s">
        <v>147</v>
      </c>
      <c r="E260" s="130" t="s">
        <v>396</v>
      </c>
      <c r="F260" s="131" t="s">
        <v>397</v>
      </c>
      <c r="G260" s="132" t="s">
        <v>398</v>
      </c>
      <c r="H260" s="133">
        <v>8.8000000000000007</v>
      </c>
      <c r="I260" s="134"/>
      <c r="J260" s="135">
        <f>ROUND(I260*H260,2)</f>
        <v>0</v>
      </c>
      <c r="K260" s="131" t="s">
        <v>150</v>
      </c>
      <c r="L260" s="33"/>
      <c r="M260" s="136" t="s">
        <v>19</v>
      </c>
      <c r="N260" s="137" t="s">
        <v>45</v>
      </c>
      <c r="P260" s="138">
        <f>O260*H260</f>
        <v>0</v>
      </c>
      <c r="Q260" s="138">
        <v>1.89E-3</v>
      </c>
      <c r="R260" s="138">
        <f>Q260*H260</f>
        <v>1.6632000000000001E-2</v>
      </c>
      <c r="S260" s="138">
        <v>0</v>
      </c>
      <c r="T260" s="139">
        <f>S260*H260</f>
        <v>0</v>
      </c>
      <c r="AR260" s="140" t="s">
        <v>271</v>
      </c>
      <c r="AT260" s="140" t="s">
        <v>147</v>
      </c>
      <c r="AU260" s="140" t="s">
        <v>84</v>
      </c>
      <c r="AY260" s="18" t="s">
        <v>144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8" t="s">
        <v>82</v>
      </c>
      <c r="BK260" s="141">
        <f>ROUND(I260*H260,2)</f>
        <v>0</v>
      </c>
      <c r="BL260" s="18" t="s">
        <v>271</v>
      </c>
      <c r="BM260" s="140" t="s">
        <v>399</v>
      </c>
    </row>
    <row r="261" spans="2:65" s="1" customFormat="1" ht="11.25">
      <c r="B261" s="33"/>
      <c r="D261" s="142" t="s">
        <v>153</v>
      </c>
      <c r="F261" s="143" t="s">
        <v>400</v>
      </c>
      <c r="I261" s="144"/>
      <c r="L261" s="33"/>
      <c r="M261" s="145"/>
      <c r="T261" s="54"/>
      <c r="AT261" s="18" t="s">
        <v>153</v>
      </c>
      <c r="AU261" s="18" t="s">
        <v>84</v>
      </c>
    </row>
    <row r="262" spans="2:65" s="13" customFormat="1" ht="11.25">
      <c r="B262" s="153"/>
      <c r="D262" s="147" t="s">
        <v>155</v>
      </c>
      <c r="E262" s="154" t="s">
        <v>19</v>
      </c>
      <c r="F262" s="155" t="s">
        <v>401</v>
      </c>
      <c r="H262" s="156">
        <v>2.16</v>
      </c>
      <c r="I262" s="157"/>
      <c r="L262" s="153"/>
      <c r="M262" s="158"/>
      <c r="T262" s="159"/>
      <c r="AT262" s="154" t="s">
        <v>155</v>
      </c>
      <c r="AU262" s="154" t="s">
        <v>84</v>
      </c>
      <c r="AV262" s="13" t="s">
        <v>84</v>
      </c>
      <c r="AW262" s="13" t="s">
        <v>35</v>
      </c>
      <c r="AX262" s="13" t="s">
        <v>74</v>
      </c>
      <c r="AY262" s="154" t="s">
        <v>144</v>
      </c>
    </row>
    <row r="263" spans="2:65" s="13" customFormat="1" ht="11.25">
      <c r="B263" s="153"/>
      <c r="D263" s="147" t="s">
        <v>155</v>
      </c>
      <c r="E263" s="154" t="s">
        <v>19</v>
      </c>
      <c r="F263" s="155" t="s">
        <v>402</v>
      </c>
      <c r="H263" s="156">
        <v>0.377</v>
      </c>
      <c r="I263" s="157"/>
      <c r="L263" s="153"/>
      <c r="M263" s="158"/>
      <c r="T263" s="159"/>
      <c r="AT263" s="154" t="s">
        <v>155</v>
      </c>
      <c r="AU263" s="154" t="s">
        <v>84</v>
      </c>
      <c r="AV263" s="13" t="s">
        <v>84</v>
      </c>
      <c r="AW263" s="13" t="s">
        <v>35</v>
      </c>
      <c r="AX263" s="13" t="s">
        <v>74</v>
      </c>
      <c r="AY263" s="154" t="s">
        <v>144</v>
      </c>
    </row>
    <row r="264" spans="2:65" s="13" customFormat="1" ht="11.25">
      <c r="B264" s="153"/>
      <c r="D264" s="147" t="s">
        <v>155</v>
      </c>
      <c r="E264" s="154" t="s">
        <v>19</v>
      </c>
      <c r="F264" s="155" t="s">
        <v>403</v>
      </c>
      <c r="H264" s="156">
        <v>2.8479999999999999</v>
      </c>
      <c r="I264" s="157"/>
      <c r="L264" s="153"/>
      <c r="M264" s="158"/>
      <c r="T264" s="159"/>
      <c r="AT264" s="154" t="s">
        <v>155</v>
      </c>
      <c r="AU264" s="154" t="s">
        <v>84</v>
      </c>
      <c r="AV264" s="13" t="s">
        <v>84</v>
      </c>
      <c r="AW264" s="13" t="s">
        <v>35</v>
      </c>
      <c r="AX264" s="13" t="s">
        <v>74</v>
      </c>
      <c r="AY264" s="154" t="s">
        <v>144</v>
      </c>
    </row>
    <row r="265" spans="2:65" s="13" customFormat="1" ht="11.25">
      <c r="B265" s="153"/>
      <c r="D265" s="147" t="s">
        <v>155</v>
      </c>
      <c r="E265" s="154" t="s">
        <v>19</v>
      </c>
      <c r="F265" s="155" t="s">
        <v>404</v>
      </c>
      <c r="H265" s="156">
        <v>2.6</v>
      </c>
      <c r="I265" s="157"/>
      <c r="L265" s="153"/>
      <c r="M265" s="158"/>
      <c r="T265" s="159"/>
      <c r="AT265" s="154" t="s">
        <v>155</v>
      </c>
      <c r="AU265" s="154" t="s">
        <v>84</v>
      </c>
      <c r="AV265" s="13" t="s">
        <v>84</v>
      </c>
      <c r="AW265" s="13" t="s">
        <v>35</v>
      </c>
      <c r="AX265" s="13" t="s">
        <v>74</v>
      </c>
      <c r="AY265" s="154" t="s">
        <v>144</v>
      </c>
    </row>
    <row r="266" spans="2:65" s="13" customFormat="1" ht="11.25">
      <c r="B266" s="153"/>
      <c r="D266" s="147" t="s">
        <v>155</v>
      </c>
      <c r="E266" s="154" t="s">
        <v>19</v>
      </c>
      <c r="F266" s="155" t="s">
        <v>405</v>
      </c>
      <c r="H266" s="156">
        <v>0.71299999999999997</v>
      </c>
      <c r="I266" s="157"/>
      <c r="L266" s="153"/>
      <c r="M266" s="158"/>
      <c r="T266" s="159"/>
      <c r="AT266" s="154" t="s">
        <v>155</v>
      </c>
      <c r="AU266" s="154" t="s">
        <v>84</v>
      </c>
      <c r="AV266" s="13" t="s">
        <v>84</v>
      </c>
      <c r="AW266" s="13" t="s">
        <v>35</v>
      </c>
      <c r="AX266" s="13" t="s">
        <v>74</v>
      </c>
      <c r="AY266" s="154" t="s">
        <v>144</v>
      </c>
    </row>
    <row r="267" spans="2:65" s="13" customFormat="1" ht="11.25">
      <c r="B267" s="153"/>
      <c r="D267" s="147" t="s">
        <v>155</v>
      </c>
      <c r="E267" s="154" t="s">
        <v>19</v>
      </c>
      <c r="F267" s="155" t="s">
        <v>406</v>
      </c>
      <c r="H267" s="156">
        <v>0.10199999999999999</v>
      </c>
      <c r="I267" s="157"/>
      <c r="L267" s="153"/>
      <c r="M267" s="158"/>
      <c r="T267" s="159"/>
      <c r="AT267" s="154" t="s">
        <v>155</v>
      </c>
      <c r="AU267" s="154" t="s">
        <v>84</v>
      </c>
      <c r="AV267" s="13" t="s">
        <v>84</v>
      </c>
      <c r="AW267" s="13" t="s">
        <v>35</v>
      </c>
      <c r="AX267" s="13" t="s">
        <v>74</v>
      </c>
      <c r="AY267" s="154" t="s">
        <v>144</v>
      </c>
    </row>
    <row r="268" spans="2:65" s="15" customFormat="1" ht="11.25">
      <c r="B268" s="168"/>
      <c r="D268" s="147" t="s">
        <v>155</v>
      </c>
      <c r="E268" s="169" t="s">
        <v>19</v>
      </c>
      <c r="F268" s="170" t="s">
        <v>193</v>
      </c>
      <c r="H268" s="171">
        <v>8.8000000000000007</v>
      </c>
      <c r="I268" s="172"/>
      <c r="L268" s="168"/>
      <c r="M268" s="173"/>
      <c r="T268" s="174"/>
      <c r="AT268" s="169" t="s">
        <v>155</v>
      </c>
      <c r="AU268" s="169" t="s">
        <v>84</v>
      </c>
      <c r="AV268" s="15" t="s">
        <v>151</v>
      </c>
      <c r="AW268" s="15" t="s">
        <v>35</v>
      </c>
      <c r="AX268" s="15" t="s">
        <v>82</v>
      </c>
      <c r="AY268" s="169" t="s">
        <v>144</v>
      </c>
    </row>
    <row r="269" spans="2:65" s="1" customFormat="1" ht="37.9" customHeight="1">
      <c r="B269" s="33"/>
      <c r="C269" s="129" t="s">
        <v>407</v>
      </c>
      <c r="D269" s="129" t="s">
        <v>147</v>
      </c>
      <c r="E269" s="130" t="s">
        <v>408</v>
      </c>
      <c r="F269" s="131" t="s">
        <v>409</v>
      </c>
      <c r="G269" s="132" t="s">
        <v>303</v>
      </c>
      <c r="H269" s="133">
        <v>108</v>
      </c>
      <c r="I269" s="134"/>
      <c r="J269" s="135">
        <f>ROUND(I269*H269,2)</f>
        <v>0</v>
      </c>
      <c r="K269" s="131" t="s">
        <v>150</v>
      </c>
      <c r="L269" s="33"/>
      <c r="M269" s="136" t="s">
        <v>19</v>
      </c>
      <c r="N269" s="137" t="s">
        <v>45</v>
      </c>
      <c r="P269" s="138">
        <f>O269*H269</f>
        <v>0</v>
      </c>
      <c r="Q269" s="138">
        <v>0</v>
      </c>
      <c r="R269" s="138">
        <f>Q269*H269</f>
        <v>0</v>
      </c>
      <c r="S269" s="138">
        <v>0</v>
      </c>
      <c r="T269" s="139">
        <f>S269*H269</f>
        <v>0</v>
      </c>
      <c r="AR269" s="140" t="s">
        <v>271</v>
      </c>
      <c r="AT269" s="140" t="s">
        <v>147</v>
      </c>
      <c r="AU269" s="140" t="s">
        <v>84</v>
      </c>
      <c r="AY269" s="18" t="s">
        <v>144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8" t="s">
        <v>82</v>
      </c>
      <c r="BK269" s="141">
        <f>ROUND(I269*H269,2)</f>
        <v>0</v>
      </c>
      <c r="BL269" s="18" t="s">
        <v>271</v>
      </c>
      <c r="BM269" s="140" t="s">
        <v>410</v>
      </c>
    </row>
    <row r="270" spans="2:65" s="1" customFormat="1" ht="11.25">
      <c r="B270" s="33"/>
      <c r="D270" s="142" t="s">
        <v>153</v>
      </c>
      <c r="F270" s="143" t="s">
        <v>411</v>
      </c>
      <c r="I270" s="144"/>
      <c r="L270" s="33"/>
      <c r="M270" s="145"/>
      <c r="T270" s="54"/>
      <c r="AT270" s="18" t="s">
        <v>153</v>
      </c>
      <c r="AU270" s="18" t="s">
        <v>84</v>
      </c>
    </row>
    <row r="271" spans="2:65" s="12" customFormat="1" ht="33.75">
      <c r="B271" s="146"/>
      <c r="D271" s="147" t="s">
        <v>155</v>
      </c>
      <c r="E271" s="148" t="s">
        <v>19</v>
      </c>
      <c r="F271" s="149" t="s">
        <v>211</v>
      </c>
      <c r="H271" s="148" t="s">
        <v>19</v>
      </c>
      <c r="I271" s="150"/>
      <c r="L271" s="146"/>
      <c r="M271" s="151"/>
      <c r="T271" s="152"/>
      <c r="AT271" s="148" t="s">
        <v>155</v>
      </c>
      <c r="AU271" s="148" t="s">
        <v>84</v>
      </c>
      <c r="AV271" s="12" t="s">
        <v>82</v>
      </c>
      <c r="AW271" s="12" t="s">
        <v>35</v>
      </c>
      <c r="AX271" s="12" t="s">
        <v>74</v>
      </c>
      <c r="AY271" s="148" t="s">
        <v>144</v>
      </c>
    </row>
    <row r="272" spans="2:65" s="12" customFormat="1" ht="22.5">
      <c r="B272" s="146"/>
      <c r="D272" s="147" t="s">
        <v>155</v>
      </c>
      <c r="E272" s="148" t="s">
        <v>19</v>
      </c>
      <c r="F272" s="149" t="s">
        <v>212</v>
      </c>
      <c r="H272" s="148" t="s">
        <v>19</v>
      </c>
      <c r="I272" s="150"/>
      <c r="L272" s="146"/>
      <c r="M272" s="151"/>
      <c r="T272" s="152"/>
      <c r="AT272" s="148" t="s">
        <v>155</v>
      </c>
      <c r="AU272" s="148" t="s">
        <v>84</v>
      </c>
      <c r="AV272" s="12" t="s">
        <v>82</v>
      </c>
      <c r="AW272" s="12" t="s">
        <v>35</v>
      </c>
      <c r="AX272" s="12" t="s">
        <v>74</v>
      </c>
      <c r="AY272" s="148" t="s">
        <v>144</v>
      </c>
    </row>
    <row r="273" spans="2:65" s="13" customFormat="1" ht="22.5">
      <c r="B273" s="153"/>
      <c r="D273" s="147" t="s">
        <v>155</v>
      </c>
      <c r="E273" s="154" t="s">
        <v>19</v>
      </c>
      <c r="F273" s="155" t="s">
        <v>412</v>
      </c>
      <c r="H273" s="156">
        <v>102</v>
      </c>
      <c r="I273" s="157"/>
      <c r="L273" s="153"/>
      <c r="M273" s="158"/>
      <c r="T273" s="159"/>
      <c r="AT273" s="154" t="s">
        <v>155</v>
      </c>
      <c r="AU273" s="154" t="s">
        <v>84</v>
      </c>
      <c r="AV273" s="13" t="s">
        <v>84</v>
      </c>
      <c r="AW273" s="13" t="s">
        <v>35</v>
      </c>
      <c r="AX273" s="13" t="s">
        <v>74</v>
      </c>
      <c r="AY273" s="154" t="s">
        <v>144</v>
      </c>
    </row>
    <row r="274" spans="2:65" s="13" customFormat="1" ht="33.75">
      <c r="B274" s="153"/>
      <c r="D274" s="147" t="s">
        <v>155</v>
      </c>
      <c r="E274" s="154" t="s">
        <v>19</v>
      </c>
      <c r="F274" s="155" t="s">
        <v>413</v>
      </c>
      <c r="H274" s="156">
        <v>6</v>
      </c>
      <c r="I274" s="157"/>
      <c r="L274" s="153"/>
      <c r="M274" s="158"/>
      <c r="T274" s="159"/>
      <c r="AT274" s="154" t="s">
        <v>155</v>
      </c>
      <c r="AU274" s="154" t="s">
        <v>84</v>
      </c>
      <c r="AV274" s="13" t="s">
        <v>84</v>
      </c>
      <c r="AW274" s="13" t="s">
        <v>35</v>
      </c>
      <c r="AX274" s="13" t="s">
        <v>74</v>
      </c>
      <c r="AY274" s="154" t="s">
        <v>144</v>
      </c>
    </row>
    <row r="275" spans="2:65" s="15" customFormat="1" ht="11.25">
      <c r="B275" s="168"/>
      <c r="D275" s="147" t="s">
        <v>155</v>
      </c>
      <c r="E275" s="169" t="s">
        <v>19</v>
      </c>
      <c r="F275" s="170" t="s">
        <v>193</v>
      </c>
      <c r="H275" s="171">
        <v>108</v>
      </c>
      <c r="I275" s="172"/>
      <c r="L275" s="168"/>
      <c r="M275" s="173"/>
      <c r="T275" s="174"/>
      <c r="AT275" s="169" t="s">
        <v>155</v>
      </c>
      <c r="AU275" s="169" t="s">
        <v>84</v>
      </c>
      <c r="AV275" s="15" t="s">
        <v>151</v>
      </c>
      <c r="AW275" s="15" t="s">
        <v>35</v>
      </c>
      <c r="AX275" s="15" t="s">
        <v>82</v>
      </c>
      <c r="AY275" s="169" t="s">
        <v>144</v>
      </c>
    </row>
    <row r="276" spans="2:65" s="1" customFormat="1" ht="24.2" customHeight="1">
      <c r="B276" s="33"/>
      <c r="C276" s="176" t="s">
        <v>414</v>
      </c>
      <c r="D276" s="176" t="s">
        <v>289</v>
      </c>
      <c r="E276" s="177" t="s">
        <v>415</v>
      </c>
      <c r="F276" s="178" t="s">
        <v>416</v>
      </c>
      <c r="G276" s="179" t="s">
        <v>208</v>
      </c>
      <c r="H276" s="180">
        <v>36</v>
      </c>
      <c r="I276" s="181"/>
      <c r="J276" s="182">
        <f>ROUND(I276*H276,2)</f>
        <v>0</v>
      </c>
      <c r="K276" s="178" t="s">
        <v>227</v>
      </c>
      <c r="L276" s="183"/>
      <c r="M276" s="184" t="s">
        <v>19</v>
      </c>
      <c r="N276" s="185" t="s">
        <v>45</v>
      </c>
      <c r="P276" s="138">
        <f>O276*H276</f>
        <v>0</v>
      </c>
      <c r="Q276" s="138">
        <v>1.2999999999999999E-3</v>
      </c>
      <c r="R276" s="138">
        <f>Q276*H276</f>
        <v>4.6799999999999994E-2</v>
      </c>
      <c r="S276" s="138">
        <v>0</v>
      </c>
      <c r="T276" s="139">
        <f>S276*H276</f>
        <v>0</v>
      </c>
      <c r="AR276" s="140" t="s">
        <v>293</v>
      </c>
      <c r="AT276" s="140" t="s">
        <v>289</v>
      </c>
      <c r="AU276" s="140" t="s">
        <v>84</v>
      </c>
      <c r="AY276" s="18" t="s">
        <v>144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8" t="s">
        <v>82</v>
      </c>
      <c r="BK276" s="141">
        <f>ROUND(I276*H276,2)</f>
        <v>0</v>
      </c>
      <c r="BL276" s="18" t="s">
        <v>271</v>
      </c>
      <c r="BM276" s="140" t="s">
        <v>417</v>
      </c>
    </row>
    <row r="277" spans="2:65" s="12" customFormat="1" ht="33.75">
      <c r="B277" s="146"/>
      <c r="D277" s="147" t="s">
        <v>155</v>
      </c>
      <c r="E277" s="148" t="s">
        <v>19</v>
      </c>
      <c r="F277" s="149" t="s">
        <v>211</v>
      </c>
      <c r="H277" s="148" t="s">
        <v>19</v>
      </c>
      <c r="I277" s="150"/>
      <c r="L277" s="146"/>
      <c r="M277" s="151"/>
      <c r="T277" s="152"/>
      <c r="AT277" s="148" t="s">
        <v>155</v>
      </c>
      <c r="AU277" s="148" t="s">
        <v>84</v>
      </c>
      <c r="AV277" s="12" t="s">
        <v>82</v>
      </c>
      <c r="AW277" s="12" t="s">
        <v>35</v>
      </c>
      <c r="AX277" s="12" t="s">
        <v>74</v>
      </c>
      <c r="AY277" s="148" t="s">
        <v>144</v>
      </c>
    </row>
    <row r="278" spans="2:65" s="12" customFormat="1" ht="22.5">
      <c r="B278" s="146"/>
      <c r="D278" s="147" t="s">
        <v>155</v>
      </c>
      <c r="E278" s="148" t="s">
        <v>19</v>
      </c>
      <c r="F278" s="149" t="s">
        <v>212</v>
      </c>
      <c r="H278" s="148" t="s">
        <v>19</v>
      </c>
      <c r="I278" s="150"/>
      <c r="L278" s="146"/>
      <c r="M278" s="151"/>
      <c r="T278" s="152"/>
      <c r="AT278" s="148" t="s">
        <v>155</v>
      </c>
      <c r="AU278" s="148" t="s">
        <v>84</v>
      </c>
      <c r="AV278" s="12" t="s">
        <v>82</v>
      </c>
      <c r="AW278" s="12" t="s">
        <v>35</v>
      </c>
      <c r="AX278" s="12" t="s">
        <v>74</v>
      </c>
      <c r="AY278" s="148" t="s">
        <v>144</v>
      </c>
    </row>
    <row r="279" spans="2:65" s="13" customFormat="1" ht="22.5">
      <c r="B279" s="153"/>
      <c r="D279" s="147" t="s">
        <v>155</v>
      </c>
      <c r="E279" s="154" t="s">
        <v>19</v>
      </c>
      <c r="F279" s="155" t="s">
        <v>418</v>
      </c>
      <c r="H279" s="156">
        <v>33.659999999999997</v>
      </c>
      <c r="I279" s="157"/>
      <c r="L279" s="153"/>
      <c r="M279" s="158"/>
      <c r="T279" s="159"/>
      <c r="AT279" s="154" t="s">
        <v>155</v>
      </c>
      <c r="AU279" s="154" t="s">
        <v>84</v>
      </c>
      <c r="AV279" s="13" t="s">
        <v>84</v>
      </c>
      <c r="AW279" s="13" t="s">
        <v>35</v>
      </c>
      <c r="AX279" s="13" t="s">
        <v>74</v>
      </c>
      <c r="AY279" s="154" t="s">
        <v>144</v>
      </c>
    </row>
    <row r="280" spans="2:65" s="13" customFormat="1" ht="33.75">
      <c r="B280" s="153"/>
      <c r="D280" s="147" t="s">
        <v>155</v>
      </c>
      <c r="E280" s="154" t="s">
        <v>19</v>
      </c>
      <c r="F280" s="155" t="s">
        <v>419</v>
      </c>
      <c r="H280" s="156">
        <v>1.98</v>
      </c>
      <c r="I280" s="157"/>
      <c r="L280" s="153"/>
      <c r="M280" s="158"/>
      <c r="T280" s="159"/>
      <c r="AT280" s="154" t="s">
        <v>155</v>
      </c>
      <c r="AU280" s="154" t="s">
        <v>84</v>
      </c>
      <c r="AV280" s="13" t="s">
        <v>84</v>
      </c>
      <c r="AW280" s="13" t="s">
        <v>35</v>
      </c>
      <c r="AX280" s="13" t="s">
        <v>74</v>
      </c>
      <c r="AY280" s="154" t="s">
        <v>144</v>
      </c>
    </row>
    <row r="281" spans="2:65" s="13" customFormat="1" ht="11.25">
      <c r="B281" s="153"/>
      <c r="D281" s="147" t="s">
        <v>155</v>
      </c>
      <c r="E281" s="154" t="s">
        <v>19</v>
      </c>
      <c r="F281" s="155" t="s">
        <v>420</v>
      </c>
      <c r="H281" s="156">
        <v>0.36</v>
      </c>
      <c r="I281" s="157"/>
      <c r="L281" s="153"/>
      <c r="M281" s="158"/>
      <c r="T281" s="159"/>
      <c r="AT281" s="154" t="s">
        <v>155</v>
      </c>
      <c r="AU281" s="154" t="s">
        <v>84</v>
      </c>
      <c r="AV281" s="13" t="s">
        <v>84</v>
      </c>
      <c r="AW281" s="13" t="s">
        <v>35</v>
      </c>
      <c r="AX281" s="13" t="s">
        <v>74</v>
      </c>
      <c r="AY281" s="154" t="s">
        <v>144</v>
      </c>
    </row>
    <row r="282" spans="2:65" s="15" customFormat="1" ht="11.25">
      <c r="B282" s="168"/>
      <c r="D282" s="147" t="s">
        <v>155</v>
      </c>
      <c r="E282" s="169" t="s">
        <v>19</v>
      </c>
      <c r="F282" s="170" t="s">
        <v>193</v>
      </c>
      <c r="H282" s="171">
        <v>36</v>
      </c>
      <c r="I282" s="172"/>
      <c r="L282" s="168"/>
      <c r="M282" s="173"/>
      <c r="T282" s="174"/>
      <c r="AT282" s="169" t="s">
        <v>155</v>
      </c>
      <c r="AU282" s="169" t="s">
        <v>84</v>
      </c>
      <c r="AV282" s="15" t="s">
        <v>151</v>
      </c>
      <c r="AW282" s="15" t="s">
        <v>35</v>
      </c>
      <c r="AX282" s="15" t="s">
        <v>82</v>
      </c>
      <c r="AY282" s="169" t="s">
        <v>144</v>
      </c>
    </row>
    <row r="283" spans="2:65" s="1" customFormat="1" ht="16.5" customHeight="1">
      <c r="B283" s="33"/>
      <c r="C283" s="176" t="s">
        <v>421</v>
      </c>
      <c r="D283" s="176" t="s">
        <v>289</v>
      </c>
      <c r="E283" s="177" t="s">
        <v>422</v>
      </c>
      <c r="F283" s="178" t="s">
        <v>423</v>
      </c>
      <c r="G283" s="179" t="s">
        <v>424</v>
      </c>
      <c r="H283" s="180">
        <v>3</v>
      </c>
      <c r="I283" s="181"/>
      <c r="J283" s="182">
        <f>ROUND(I283*H283,2)</f>
        <v>0</v>
      </c>
      <c r="K283" s="178" t="s">
        <v>227</v>
      </c>
      <c r="L283" s="183"/>
      <c r="M283" s="184" t="s">
        <v>19</v>
      </c>
      <c r="N283" s="185" t="s">
        <v>45</v>
      </c>
      <c r="P283" s="138">
        <f>O283*H283</f>
        <v>0</v>
      </c>
      <c r="Q283" s="138">
        <v>1E-3</v>
      </c>
      <c r="R283" s="138">
        <f>Q283*H283</f>
        <v>3.0000000000000001E-3</v>
      </c>
      <c r="S283" s="138">
        <v>0</v>
      </c>
      <c r="T283" s="139">
        <f>S283*H283</f>
        <v>0</v>
      </c>
      <c r="AR283" s="140" t="s">
        <v>293</v>
      </c>
      <c r="AT283" s="140" t="s">
        <v>289</v>
      </c>
      <c r="AU283" s="140" t="s">
        <v>84</v>
      </c>
      <c r="AY283" s="18" t="s">
        <v>144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8" t="s">
        <v>82</v>
      </c>
      <c r="BK283" s="141">
        <f>ROUND(I283*H283,2)</f>
        <v>0</v>
      </c>
      <c r="BL283" s="18" t="s">
        <v>271</v>
      </c>
      <c r="BM283" s="140" t="s">
        <v>425</v>
      </c>
    </row>
    <row r="284" spans="2:65" s="12" customFormat="1" ht="22.5">
      <c r="B284" s="146"/>
      <c r="D284" s="147" t="s">
        <v>155</v>
      </c>
      <c r="E284" s="148" t="s">
        <v>19</v>
      </c>
      <c r="F284" s="149" t="s">
        <v>426</v>
      </c>
      <c r="H284" s="148" t="s">
        <v>19</v>
      </c>
      <c r="I284" s="150"/>
      <c r="L284" s="146"/>
      <c r="M284" s="151"/>
      <c r="T284" s="152"/>
      <c r="AT284" s="148" t="s">
        <v>155</v>
      </c>
      <c r="AU284" s="148" t="s">
        <v>84</v>
      </c>
      <c r="AV284" s="12" t="s">
        <v>82</v>
      </c>
      <c r="AW284" s="12" t="s">
        <v>35</v>
      </c>
      <c r="AX284" s="12" t="s">
        <v>74</v>
      </c>
      <c r="AY284" s="148" t="s">
        <v>144</v>
      </c>
    </row>
    <row r="285" spans="2:65" s="13" customFormat="1" ht="11.25">
      <c r="B285" s="153"/>
      <c r="D285" s="147" t="s">
        <v>155</v>
      </c>
      <c r="E285" s="154" t="s">
        <v>19</v>
      </c>
      <c r="F285" s="155" t="s">
        <v>164</v>
      </c>
      <c r="H285" s="156">
        <v>3</v>
      </c>
      <c r="I285" s="157"/>
      <c r="L285" s="153"/>
      <c r="M285" s="158"/>
      <c r="T285" s="159"/>
      <c r="AT285" s="154" t="s">
        <v>155</v>
      </c>
      <c r="AU285" s="154" t="s">
        <v>84</v>
      </c>
      <c r="AV285" s="13" t="s">
        <v>84</v>
      </c>
      <c r="AW285" s="13" t="s">
        <v>35</v>
      </c>
      <c r="AX285" s="13" t="s">
        <v>82</v>
      </c>
      <c r="AY285" s="154" t="s">
        <v>144</v>
      </c>
    </row>
    <row r="286" spans="2:65" s="1" customFormat="1" ht="44.25" customHeight="1">
      <c r="B286" s="33"/>
      <c r="C286" s="129" t="s">
        <v>427</v>
      </c>
      <c r="D286" s="129" t="s">
        <v>147</v>
      </c>
      <c r="E286" s="130" t="s">
        <v>428</v>
      </c>
      <c r="F286" s="131" t="s">
        <v>429</v>
      </c>
      <c r="G286" s="132" t="s">
        <v>208</v>
      </c>
      <c r="H286" s="133">
        <v>27.2</v>
      </c>
      <c r="I286" s="134"/>
      <c r="J286" s="135">
        <f>ROUND(I286*H286,2)</f>
        <v>0</v>
      </c>
      <c r="K286" s="131" t="s">
        <v>150</v>
      </c>
      <c r="L286" s="33"/>
      <c r="M286" s="136" t="s">
        <v>19</v>
      </c>
      <c r="N286" s="137" t="s">
        <v>45</v>
      </c>
      <c r="P286" s="138">
        <f>O286*H286</f>
        <v>0</v>
      </c>
      <c r="Q286" s="138">
        <v>0</v>
      </c>
      <c r="R286" s="138">
        <f>Q286*H286</f>
        <v>0</v>
      </c>
      <c r="S286" s="138">
        <v>1.2319999999999999E-2</v>
      </c>
      <c r="T286" s="139">
        <f>S286*H286</f>
        <v>0.33510399999999996</v>
      </c>
      <c r="AR286" s="140" t="s">
        <v>271</v>
      </c>
      <c r="AT286" s="140" t="s">
        <v>147</v>
      </c>
      <c r="AU286" s="140" t="s">
        <v>84</v>
      </c>
      <c r="AY286" s="18" t="s">
        <v>144</v>
      </c>
      <c r="BE286" s="141">
        <f>IF(N286="základní",J286,0)</f>
        <v>0</v>
      </c>
      <c r="BF286" s="141">
        <f>IF(N286="snížená",J286,0)</f>
        <v>0</v>
      </c>
      <c r="BG286" s="141">
        <f>IF(N286="zákl. přenesená",J286,0)</f>
        <v>0</v>
      </c>
      <c r="BH286" s="141">
        <f>IF(N286="sníž. přenesená",J286,0)</f>
        <v>0</v>
      </c>
      <c r="BI286" s="141">
        <f>IF(N286="nulová",J286,0)</f>
        <v>0</v>
      </c>
      <c r="BJ286" s="18" t="s">
        <v>82</v>
      </c>
      <c r="BK286" s="141">
        <f>ROUND(I286*H286,2)</f>
        <v>0</v>
      </c>
      <c r="BL286" s="18" t="s">
        <v>271</v>
      </c>
      <c r="BM286" s="140" t="s">
        <v>430</v>
      </c>
    </row>
    <row r="287" spans="2:65" s="1" customFormat="1" ht="11.25">
      <c r="B287" s="33"/>
      <c r="D287" s="142" t="s">
        <v>153</v>
      </c>
      <c r="F287" s="143" t="s">
        <v>431</v>
      </c>
      <c r="I287" s="144"/>
      <c r="L287" s="33"/>
      <c r="M287" s="145"/>
      <c r="T287" s="54"/>
      <c r="AT287" s="18" t="s">
        <v>153</v>
      </c>
      <c r="AU287" s="18" t="s">
        <v>84</v>
      </c>
    </row>
    <row r="288" spans="2:65" s="12" customFormat="1" ht="33.75">
      <c r="B288" s="146"/>
      <c r="D288" s="147" t="s">
        <v>155</v>
      </c>
      <c r="E288" s="148" t="s">
        <v>19</v>
      </c>
      <c r="F288" s="149" t="s">
        <v>432</v>
      </c>
      <c r="H288" s="148" t="s">
        <v>19</v>
      </c>
      <c r="I288" s="150"/>
      <c r="L288" s="146"/>
      <c r="M288" s="151"/>
      <c r="T288" s="152"/>
      <c r="AT288" s="148" t="s">
        <v>155</v>
      </c>
      <c r="AU288" s="148" t="s">
        <v>84</v>
      </c>
      <c r="AV288" s="12" t="s">
        <v>82</v>
      </c>
      <c r="AW288" s="12" t="s">
        <v>35</v>
      </c>
      <c r="AX288" s="12" t="s">
        <v>74</v>
      </c>
      <c r="AY288" s="148" t="s">
        <v>144</v>
      </c>
    </row>
    <row r="289" spans="2:65" s="13" customFormat="1" ht="11.25">
      <c r="B289" s="153"/>
      <c r="D289" s="147" t="s">
        <v>155</v>
      </c>
      <c r="E289" s="154" t="s">
        <v>19</v>
      </c>
      <c r="F289" s="155" t="s">
        <v>433</v>
      </c>
      <c r="H289" s="156">
        <v>27.2</v>
      </c>
      <c r="I289" s="157"/>
      <c r="L289" s="153"/>
      <c r="M289" s="158"/>
      <c r="T289" s="159"/>
      <c r="AT289" s="154" t="s">
        <v>155</v>
      </c>
      <c r="AU289" s="154" t="s">
        <v>84</v>
      </c>
      <c r="AV289" s="13" t="s">
        <v>84</v>
      </c>
      <c r="AW289" s="13" t="s">
        <v>35</v>
      </c>
      <c r="AX289" s="13" t="s">
        <v>82</v>
      </c>
      <c r="AY289" s="154" t="s">
        <v>144</v>
      </c>
    </row>
    <row r="290" spans="2:65" s="1" customFormat="1" ht="55.5" customHeight="1">
      <c r="B290" s="33"/>
      <c r="C290" s="129" t="s">
        <v>434</v>
      </c>
      <c r="D290" s="129" t="s">
        <v>147</v>
      </c>
      <c r="E290" s="130" t="s">
        <v>435</v>
      </c>
      <c r="F290" s="131" t="s">
        <v>436</v>
      </c>
      <c r="G290" s="132" t="s">
        <v>208</v>
      </c>
      <c r="H290" s="133">
        <v>117</v>
      </c>
      <c r="I290" s="134"/>
      <c r="J290" s="135">
        <f>ROUND(I290*H290,2)</f>
        <v>0</v>
      </c>
      <c r="K290" s="131" t="s">
        <v>227</v>
      </c>
      <c r="L290" s="33"/>
      <c r="M290" s="136" t="s">
        <v>19</v>
      </c>
      <c r="N290" s="137" t="s">
        <v>45</v>
      </c>
      <c r="P290" s="138">
        <f>O290*H290</f>
        <v>0</v>
      </c>
      <c r="Q290" s="138">
        <v>0</v>
      </c>
      <c r="R290" s="138">
        <f>Q290*H290</f>
        <v>0</v>
      </c>
      <c r="S290" s="138">
        <v>0</v>
      </c>
      <c r="T290" s="139">
        <f>S290*H290</f>
        <v>0</v>
      </c>
      <c r="AR290" s="140" t="s">
        <v>271</v>
      </c>
      <c r="AT290" s="140" t="s">
        <v>147</v>
      </c>
      <c r="AU290" s="140" t="s">
        <v>84</v>
      </c>
      <c r="AY290" s="18" t="s">
        <v>144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8" t="s">
        <v>82</v>
      </c>
      <c r="BK290" s="141">
        <f>ROUND(I290*H290,2)</f>
        <v>0</v>
      </c>
      <c r="BL290" s="18" t="s">
        <v>271</v>
      </c>
      <c r="BM290" s="140" t="s">
        <v>437</v>
      </c>
    </row>
    <row r="291" spans="2:65" s="1" customFormat="1" ht="29.25">
      <c r="B291" s="33"/>
      <c r="D291" s="147" t="s">
        <v>162</v>
      </c>
      <c r="F291" s="160" t="s">
        <v>438</v>
      </c>
      <c r="I291" s="144"/>
      <c r="L291" s="33"/>
      <c r="M291" s="145"/>
      <c r="T291" s="54"/>
      <c r="AT291" s="18" t="s">
        <v>162</v>
      </c>
      <c r="AU291" s="18" t="s">
        <v>84</v>
      </c>
    </row>
    <row r="292" spans="2:65" s="12" customFormat="1" ht="33.75">
      <c r="B292" s="146"/>
      <c r="D292" s="147" t="s">
        <v>155</v>
      </c>
      <c r="E292" s="148" t="s">
        <v>19</v>
      </c>
      <c r="F292" s="149" t="s">
        <v>211</v>
      </c>
      <c r="H292" s="148" t="s">
        <v>19</v>
      </c>
      <c r="I292" s="150"/>
      <c r="L292" s="146"/>
      <c r="M292" s="151"/>
      <c r="T292" s="152"/>
      <c r="AT292" s="148" t="s">
        <v>155</v>
      </c>
      <c r="AU292" s="148" t="s">
        <v>84</v>
      </c>
      <c r="AV292" s="12" t="s">
        <v>82</v>
      </c>
      <c r="AW292" s="12" t="s">
        <v>35</v>
      </c>
      <c r="AX292" s="12" t="s">
        <v>74</v>
      </c>
      <c r="AY292" s="148" t="s">
        <v>144</v>
      </c>
    </row>
    <row r="293" spans="2:65" s="12" customFormat="1" ht="22.5">
      <c r="B293" s="146"/>
      <c r="D293" s="147" t="s">
        <v>155</v>
      </c>
      <c r="E293" s="148" t="s">
        <v>19</v>
      </c>
      <c r="F293" s="149" t="s">
        <v>212</v>
      </c>
      <c r="H293" s="148" t="s">
        <v>19</v>
      </c>
      <c r="I293" s="150"/>
      <c r="L293" s="146"/>
      <c r="M293" s="151"/>
      <c r="T293" s="152"/>
      <c r="AT293" s="148" t="s">
        <v>155</v>
      </c>
      <c r="AU293" s="148" t="s">
        <v>84</v>
      </c>
      <c r="AV293" s="12" t="s">
        <v>82</v>
      </c>
      <c r="AW293" s="12" t="s">
        <v>35</v>
      </c>
      <c r="AX293" s="12" t="s">
        <v>74</v>
      </c>
      <c r="AY293" s="148" t="s">
        <v>144</v>
      </c>
    </row>
    <row r="294" spans="2:65" s="13" customFormat="1" ht="11.25">
      <c r="B294" s="153"/>
      <c r="D294" s="147" t="s">
        <v>155</v>
      </c>
      <c r="E294" s="154" t="s">
        <v>19</v>
      </c>
      <c r="F294" s="155" t="s">
        <v>439</v>
      </c>
      <c r="H294" s="156">
        <v>68</v>
      </c>
      <c r="I294" s="157"/>
      <c r="L294" s="153"/>
      <c r="M294" s="158"/>
      <c r="T294" s="159"/>
      <c r="AT294" s="154" t="s">
        <v>155</v>
      </c>
      <c r="AU294" s="154" t="s">
        <v>84</v>
      </c>
      <c r="AV294" s="13" t="s">
        <v>84</v>
      </c>
      <c r="AW294" s="13" t="s">
        <v>35</v>
      </c>
      <c r="AX294" s="13" t="s">
        <v>74</v>
      </c>
      <c r="AY294" s="154" t="s">
        <v>144</v>
      </c>
    </row>
    <row r="295" spans="2:65" s="13" customFormat="1" ht="22.5">
      <c r="B295" s="153"/>
      <c r="D295" s="147" t="s">
        <v>155</v>
      </c>
      <c r="E295" s="154" t="s">
        <v>19</v>
      </c>
      <c r="F295" s="155" t="s">
        <v>440</v>
      </c>
      <c r="H295" s="156">
        <v>8.6999999999999993</v>
      </c>
      <c r="I295" s="157"/>
      <c r="L295" s="153"/>
      <c r="M295" s="158"/>
      <c r="T295" s="159"/>
      <c r="AT295" s="154" t="s">
        <v>155</v>
      </c>
      <c r="AU295" s="154" t="s">
        <v>84</v>
      </c>
      <c r="AV295" s="13" t="s">
        <v>84</v>
      </c>
      <c r="AW295" s="13" t="s">
        <v>35</v>
      </c>
      <c r="AX295" s="13" t="s">
        <v>74</v>
      </c>
      <c r="AY295" s="154" t="s">
        <v>144</v>
      </c>
    </row>
    <row r="296" spans="2:65" s="13" customFormat="1" ht="22.5">
      <c r="B296" s="153"/>
      <c r="D296" s="147" t="s">
        <v>155</v>
      </c>
      <c r="E296" s="154" t="s">
        <v>19</v>
      </c>
      <c r="F296" s="155" t="s">
        <v>441</v>
      </c>
      <c r="H296" s="156">
        <v>4</v>
      </c>
      <c r="I296" s="157"/>
      <c r="L296" s="153"/>
      <c r="M296" s="158"/>
      <c r="T296" s="159"/>
      <c r="AT296" s="154" t="s">
        <v>155</v>
      </c>
      <c r="AU296" s="154" t="s">
        <v>84</v>
      </c>
      <c r="AV296" s="13" t="s">
        <v>84</v>
      </c>
      <c r="AW296" s="13" t="s">
        <v>35</v>
      </c>
      <c r="AX296" s="13" t="s">
        <v>74</v>
      </c>
      <c r="AY296" s="154" t="s">
        <v>144</v>
      </c>
    </row>
    <row r="297" spans="2:65" s="13" customFormat="1" ht="22.5">
      <c r="B297" s="153"/>
      <c r="D297" s="147" t="s">
        <v>155</v>
      </c>
      <c r="E297" s="154" t="s">
        <v>19</v>
      </c>
      <c r="F297" s="155" t="s">
        <v>442</v>
      </c>
      <c r="H297" s="156">
        <v>3</v>
      </c>
      <c r="I297" s="157"/>
      <c r="L297" s="153"/>
      <c r="M297" s="158"/>
      <c r="T297" s="159"/>
      <c r="AT297" s="154" t="s">
        <v>155</v>
      </c>
      <c r="AU297" s="154" t="s">
        <v>84</v>
      </c>
      <c r="AV297" s="13" t="s">
        <v>84</v>
      </c>
      <c r="AW297" s="13" t="s">
        <v>35</v>
      </c>
      <c r="AX297" s="13" t="s">
        <v>74</v>
      </c>
      <c r="AY297" s="154" t="s">
        <v>144</v>
      </c>
    </row>
    <row r="298" spans="2:65" s="14" customFormat="1" ht="11.25">
      <c r="B298" s="161"/>
      <c r="D298" s="147" t="s">
        <v>155</v>
      </c>
      <c r="E298" s="162" t="s">
        <v>19</v>
      </c>
      <c r="F298" s="163" t="s">
        <v>180</v>
      </c>
      <c r="H298" s="164">
        <v>83.7</v>
      </c>
      <c r="I298" s="165"/>
      <c r="L298" s="161"/>
      <c r="M298" s="166"/>
      <c r="T298" s="167"/>
      <c r="AT298" s="162" t="s">
        <v>155</v>
      </c>
      <c r="AU298" s="162" t="s">
        <v>84</v>
      </c>
      <c r="AV298" s="14" t="s">
        <v>164</v>
      </c>
      <c r="AW298" s="14" t="s">
        <v>35</v>
      </c>
      <c r="AX298" s="14" t="s">
        <v>74</v>
      </c>
      <c r="AY298" s="162" t="s">
        <v>144</v>
      </c>
    </row>
    <row r="299" spans="2:65" s="13" customFormat="1" ht="11.25">
      <c r="B299" s="153"/>
      <c r="D299" s="147" t="s">
        <v>155</v>
      </c>
      <c r="E299" s="154" t="s">
        <v>19</v>
      </c>
      <c r="F299" s="155" t="s">
        <v>443</v>
      </c>
      <c r="H299" s="156">
        <v>30.6</v>
      </c>
      <c r="I299" s="157"/>
      <c r="L299" s="153"/>
      <c r="M299" s="158"/>
      <c r="T299" s="159"/>
      <c r="AT299" s="154" t="s">
        <v>155</v>
      </c>
      <c r="AU299" s="154" t="s">
        <v>84</v>
      </c>
      <c r="AV299" s="13" t="s">
        <v>84</v>
      </c>
      <c r="AW299" s="13" t="s">
        <v>35</v>
      </c>
      <c r="AX299" s="13" t="s">
        <v>74</v>
      </c>
      <c r="AY299" s="154" t="s">
        <v>144</v>
      </c>
    </row>
    <row r="300" spans="2:65" s="13" customFormat="1" ht="22.5">
      <c r="B300" s="153"/>
      <c r="D300" s="147" t="s">
        <v>155</v>
      </c>
      <c r="E300" s="154" t="s">
        <v>19</v>
      </c>
      <c r="F300" s="155" t="s">
        <v>444</v>
      </c>
      <c r="H300" s="156">
        <v>2.7</v>
      </c>
      <c r="I300" s="157"/>
      <c r="L300" s="153"/>
      <c r="M300" s="158"/>
      <c r="T300" s="159"/>
      <c r="AT300" s="154" t="s">
        <v>155</v>
      </c>
      <c r="AU300" s="154" t="s">
        <v>84</v>
      </c>
      <c r="AV300" s="13" t="s">
        <v>84</v>
      </c>
      <c r="AW300" s="13" t="s">
        <v>35</v>
      </c>
      <c r="AX300" s="13" t="s">
        <v>74</v>
      </c>
      <c r="AY300" s="154" t="s">
        <v>144</v>
      </c>
    </row>
    <row r="301" spans="2:65" s="14" customFormat="1" ht="11.25">
      <c r="B301" s="161"/>
      <c r="D301" s="147" t="s">
        <v>155</v>
      </c>
      <c r="E301" s="162" t="s">
        <v>19</v>
      </c>
      <c r="F301" s="163" t="s">
        <v>180</v>
      </c>
      <c r="H301" s="164">
        <v>33.299999999999997</v>
      </c>
      <c r="I301" s="165"/>
      <c r="L301" s="161"/>
      <c r="M301" s="166"/>
      <c r="T301" s="167"/>
      <c r="AT301" s="162" t="s">
        <v>155</v>
      </c>
      <c r="AU301" s="162" t="s">
        <v>84</v>
      </c>
      <c r="AV301" s="14" t="s">
        <v>164</v>
      </c>
      <c r="AW301" s="14" t="s">
        <v>35</v>
      </c>
      <c r="AX301" s="14" t="s">
        <v>74</v>
      </c>
      <c r="AY301" s="162" t="s">
        <v>144</v>
      </c>
    </row>
    <row r="302" spans="2:65" s="15" customFormat="1" ht="11.25">
      <c r="B302" s="168"/>
      <c r="D302" s="147" t="s">
        <v>155</v>
      </c>
      <c r="E302" s="169" t="s">
        <v>19</v>
      </c>
      <c r="F302" s="170" t="s">
        <v>193</v>
      </c>
      <c r="H302" s="171">
        <v>117</v>
      </c>
      <c r="I302" s="172"/>
      <c r="L302" s="168"/>
      <c r="M302" s="173"/>
      <c r="T302" s="174"/>
      <c r="AT302" s="169" t="s">
        <v>155</v>
      </c>
      <c r="AU302" s="169" t="s">
        <v>84</v>
      </c>
      <c r="AV302" s="15" t="s">
        <v>151</v>
      </c>
      <c r="AW302" s="15" t="s">
        <v>35</v>
      </c>
      <c r="AX302" s="15" t="s">
        <v>82</v>
      </c>
      <c r="AY302" s="169" t="s">
        <v>144</v>
      </c>
    </row>
    <row r="303" spans="2:65" s="1" customFormat="1" ht="21.75" customHeight="1">
      <c r="B303" s="33"/>
      <c r="C303" s="176" t="s">
        <v>445</v>
      </c>
      <c r="D303" s="176" t="s">
        <v>289</v>
      </c>
      <c r="E303" s="177" t="s">
        <v>446</v>
      </c>
      <c r="F303" s="178" t="s">
        <v>447</v>
      </c>
      <c r="G303" s="179" t="s">
        <v>398</v>
      </c>
      <c r="H303" s="180">
        <v>2.16</v>
      </c>
      <c r="I303" s="181"/>
      <c r="J303" s="182">
        <f>ROUND(I303*H303,2)</f>
        <v>0</v>
      </c>
      <c r="K303" s="178" t="s">
        <v>150</v>
      </c>
      <c r="L303" s="183"/>
      <c r="M303" s="184" t="s">
        <v>19</v>
      </c>
      <c r="N303" s="185" t="s">
        <v>45</v>
      </c>
      <c r="P303" s="138">
        <f>O303*H303</f>
        <v>0</v>
      </c>
      <c r="Q303" s="138">
        <v>0.55000000000000004</v>
      </c>
      <c r="R303" s="138">
        <f>Q303*H303</f>
        <v>1.1880000000000002</v>
      </c>
      <c r="S303" s="138">
        <v>0</v>
      </c>
      <c r="T303" s="139">
        <f>S303*H303</f>
        <v>0</v>
      </c>
      <c r="AR303" s="140" t="s">
        <v>293</v>
      </c>
      <c r="AT303" s="140" t="s">
        <v>289</v>
      </c>
      <c r="AU303" s="140" t="s">
        <v>84</v>
      </c>
      <c r="AY303" s="18" t="s">
        <v>144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82</v>
      </c>
      <c r="BK303" s="141">
        <f>ROUND(I303*H303,2)</f>
        <v>0</v>
      </c>
      <c r="BL303" s="18" t="s">
        <v>271</v>
      </c>
      <c r="BM303" s="140" t="s">
        <v>448</v>
      </c>
    </row>
    <row r="304" spans="2:65" s="12" customFormat="1" ht="33.75">
      <c r="B304" s="146"/>
      <c r="D304" s="147" t="s">
        <v>155</v>
      </c>
      <c r="E304" s="148" t="s">
        <v>19</v>
      </c>
      <c r="F304" s="149" t="s">
        <v>211</v>
      </c>
      <c r="H304" s="148" t="s">
        <v>19</v>
      </c>
      <c r="I304" s="150"/>
      <c r="L304" s="146"/>
      <c r="M304" s="151"/>
      <c r="T304" s="152"/>
      <c r="AT304" s="148" t="s">
        <v>155</v>
      </c>
      <c r="AU304" s="148" t="s">
        <v>84</v>
      </c>
      <c r="AV304" s="12" t="s">
        <v>82</v>
      </c>
      <c r="AW304" s="12" t="s">
        <v>35</v>
      </c>
      <c r="AX304" s="12" t="s">
        <v>74</v>
      </c>
      <c r="AY304" s="148" t="s">
        <v>144</v>
      </c>
    </row>
    <row r="305" spans="2:65" s="12" customFormat="1" ht="22.5">
      <c r="B305" s="146"/>
      <c r="D305" s="147" t="s">
        <v>155</v>
      </c>
      <c r="E305" s="148" t="s">
        <v>19</v>
      </c>
      <c r="F305" s="149" t="s">
        <v>212</v>
      </c>
      <c r="H305" s="148" t="s">
        <v>19</v>
      </c>
      <c r="I305" s="150"/>
      <c r="L305" s="146"/>
      <c r="M305" s="151"/>
      <c r="T305" s="152"/>
      <c r="AT305" s="148" t="s">
        <v>155</v>
      </c>
      <c r="AU305" s="148" t="s">
        <v>84</v>
      </c>
      <c r="AV305" s="12" t="s">
        <v>82</v>
      </c>
      <c r="AW305" s="12" t="s">
        <v>35</v>
      </c>
      <c r="AX305" s="12" t="s">
        <v>74</v>
      </c>
      <c r="AY305" s="148" t="s">
        <v>144</v>
      </c>
    </row>
    <row r="306" spans="2:65" s="13" customFormat="1" ht="22.5">
      <c r="B306" s="153"/>
      <c r="D306" s="147" t="s">
        <v>155</v>
      </c>
      <c r="E306" s="154" t="s">
        <v>19</v>
      </c>
      <c r="F306" s="155" t="s">
        <v>449</v>
      </c>
      <c r="H306" s="156">
        <v>1.1419999999999999</v>
      </c>
      <c r="I306" s="157"/>
      <c r="L306" s="153"/>
      <c r="M306" s="158"/>
      <c r="T306" s="159"/>
      <c r="AT306" s="154" t="s">
        <v>155</v>
      </c>
      <c r="AU306" s="154" t="s">
        <v>84</v>
      </c>
      <c r="AV306" s="13" t="s">
        <v>84</v>
      </c>
      <c r="AW306" s="13" t="s">
        <v>35</v>
      </c>
      <c r="AX306" s="13" t="s">
        <v>74</v>
      </c>
      <c r="AY306" s="154" t="s">
        <v>144</v>
      </c>
    </row>
    <row r="307" spans="2:65" s="13" customFormat="1" ht="22.5">
      <c r="B307" s="153"/>
      <c r="D307" s="147" t="s">
        <v>155</v>
      </c>
      <c r="E307" s="154" t="s">
        <v>19</v>
      </c>
      <c r="F307" s="155" t="s">
        <v>450</v>
      </c>
      <c r="H307" s="156">
        <v>0.14599999999999999</v>
      </c>
      <c r="I307" s="157"/>
      <c r="L307" s="153"/>
      <c r="M307" s="158"/>
      <c r="T307" s="159"/>
      <c r="AT307" s="154" t="s">
        <v>155</v>
      </c>
      <c r="AU307" s="154" t="s">
        <v>84</v>
      </c>
      <c r="AV307" s="13" t="s">
        <v>84</v>
      </c>
      <c r="AW307" s="13" t="s">
        <v>35</v>
      </c>
      <c r="AX307" s="13" t="s">
        <v>74</v>
      </c>
      <c r="AY307" s="154" t="s">
        <v>144</v>
      </c>
    </row>
    <row r="308" spans="2:65" s="13" customFormat="1" ht="22.5">
      <c r="B308" s="153"/>
      <c r="D308" s="147" t="s">
        <v>155</v>
      </c>
      <c r="E308" s="154" t="s">
        <v>19</v>
      </c>
      <c r="F308" s="155" t="s">
        <v>451</v>
      </c>
      <c r="H308" s="156">
        <v>6.7000000000000004E-2</v>
      </c>
      <c r="I308" s="157"/>
      <c r="L308" s="153"/>
      <c r="M308" s="158"/>
      <c r="T308" s="159"/>
      <c r="AT308" s="154" t="s">
        <v>155</v>
      </c>
      <c r="AU308" s="154" t="s">
        <v>84</v>
      </c>
      <c r="AV308" s="13" t="s">
        <v>84</v>
      </c>
      <c r="AW308" s="13" t="s">
        <v>35</v>
      </c>
      <c r="AX308" s="13" t="s">
        <v>74</v>
      </c>
      <c r="AY308" s="154" t="s">
        <v>144</v>
      </c>
    </row>
    <row r="309" spans="2:65" s="13" customFormat="1" ht="22.5">
      <c r="B309" s="153"/>
      <c r="D309" s="147" t="s">
        <v>155</v>
      </c>
      <c r="E309" s="154" t="s">
        <v>19</v>
      </c>
      <c r="F309" s="155" t="s">
        <v>452</v>
      </c>
      <c r="H309" s="156">
        <v>0.05</v>
      </c>
      <c r="I309" s="157"/>
      <c r="L309" s="153"/>
      <c r="M309" s="158"/>
      <c r="T309" s="159"/>
      <c r="AT309" s="154" t="s">
        <v>155</v>
      </c>
      <c r="AU309" s="154" t="s">
        <v>84</v>
      </c>
      <c r="AV309" s="13" t="s">
        <v>84</v>
      </c>
      <c r="AW309" s="13" t="s">
        <v>35</v>
      </c>
      <c r="AX309" s="13" t="s">
        <v>74</v>
      </c>
      <c r="AY309" s="154" t="s">
        <v>144</v>
      </c>
    </row>
    <row r="310" spans="2:65" s="14" customFormat="1" ht="11.25">
      <c r="B310" s="161"/>
      <c r="D310" s="147" t="s">
        <v>155</v>
      </c>
      <c r="E310" s="162" t="s">
        <v>19</v>
      </c>
      <c r="F310" s="163" t="s">
        <v>180</v>
      </c>
      <c r="H310" s="164">
        <v>1.405</v>
      </c>
      <c r="I310" s="165"/>
      <c r="L310" s="161"/>
      <c r="M310" s="166"/>
      <c r="T310" s="167"/>
      <c r="AT310" s="162" t="s">
        <v>155</v>
      </c>
      <c r="AU310" s="162" t="s">
        <v>84</v>
      </c>
      <c r="AV310" s="14" t="s">
        <v>164</v>
      </c>
      <c r="AW310" s="14" t="s">
        <v>35</v>
      </c>
      <c r="AX310" s="14" t="s">
        <v>74</v>
      </c>
      <c r="AY310" s="162" t="s">
        <v>144</v>
      </c>
    </row>
    <row r="311" spans="2:65" s="13" customFormat="1" ht="22.5">
      <c r="B311" s="153"/>
      <c r="D311" s="147" t="s">
        <v>155</v>
      </c>
      <c r="E311" s="154" t="s">
        <v>19</v>
      </c>
      <c r="F311" s="155" t="s">
        <v>453</v>
      </c>
      <c r="H311" s="156">
        <v>0.51400000000000001</v>
      </c>
      <c r="I311" s="157"/>
      <c r="L311" s="153"/>
      <c r="M311" s="158"/>
      <c r="T311" s="159"/>
      <c r="AT311" s="154" t="s">
        <v>155</v>
      </c>
      <c r="AU311" s="154" t="s">
        <v>84</v>
      </c>
      <c r="AV311" s="13" t="s">
        <v>84</v>
      </c>
      <c r="AW311" s="13" t="s">
        <v>35</v>
      </c>
      <c r="AX311" s="13" t="s">
        <v>74</v>
      </c>
      <c r="AY311" s="154" t="s">
        <v>144</v>
      </c>
    </row>
    <row r="312" spans="2:65" s="13" customFormat="1" ht="22.5">
      <c r="B312" s="153"/>
      <c r="D312" s="147" t="s">
        <v>155</v>
      </c>
      <c r="E312" s="154" t="s">
        <v>19</v>
      </c>
      <c r="F312" s="155" t="s">
        <v>454</v>
      </c>
      <c r="H312" s="156">
        <v>4.4999999999999998E-2</v>
      </c>
      <c r="I312" s="157"/>
      <c r="L312" s="153"/>
      <c r="M312" s="158"/>
      <c r="T312" s="159"/>
      <c r="AT312" s="154" t="s">
        <v>155</v>
      </c>
      <c r="AU312" s="154" t="s">
        <v>84</v>
      </c>
      <c r="AV312" s="13" t="s">
        <v>84</v>
      </c>
      <c r="AW312" s="13" t="s">
        <v>35</v>
      </c>
      <c r="AX312" s="13" t="s">
        <v>74</v>
      </c>
      <c r="AY312" s="154" t="s">
        <v>144</v>
      </c>
    </row>
    <row r="313" spans="2:65" s="14" customFormat="1" ht="11.25">
      <c r="B313" s="161"/>
      <c r="D313" s="147" t="s">
        <v>155</v>
      </c>
      <c r="E313" s="162" t="s">
        <v>19</v>
      </c>
      <c r="F313" s="163" t="s">
        <v>180</v>
      </c>
      <c r="H313" s="164">
        <v>0.55900000000000005</v>
      </c>
      <c r="I313" s="165"/>
      <c r="L313" s="161"/>
      <c r="M313" s="166"/>
      <c r="T313" s="167"/>
      <c r="AT313" s="162" t="s">
        <v>155</v>
      </c>
      <c r="AU313" s="162" t="s">
        <v>84</v>
      </c>
      <c r="AV313" s="14" t="s">
        <v>164</v>
      </c>
      <c r="AW313" s="14" t="s">
        <v>35</v>
      </c>
      <c r="AX313" s="14" t="s">
        <v>74</v>
      </c>
      <c r="AY313" s="162" t="s">
        <v>144</v>
      </c>
    </row>
    <row r="314" spans="2:65" s="15" customFormat="1" ht="11.25">
      <c r="B314" s="168"/>
      <c r="D314" s="147" t="s">
        <v>155</v>
      </c>
      <c r="E314" s="169" t="s">
        <v>19</v>
      </c>
      <c r="F314" s="170" t="s">
        <v>193</v>
      </c>
      <c r="H314" s="171">
        <v>1.964</v>
      </c>
      <c r="I314" s="172"/>
      <c r="L314" s="168"/>
      <c r="M314" s="173"/>
      <c r="T314" s="174"/>
      <c r="AT314" s="169" t="s">
        <v>155</v>
      </c>
      <c r="AU314" s="169" t="s">
        <v>84</v>
      </c>
      <c r="AV314" s="15" t="s">
        <v>151</v>
      </c>
      <c r="AW314" s="15" t="s">
        <v>35</v>
      </c>
      <c r="AX314" s="15" t="s">
        <v>82</v>
      </c>
      <c r="AY314" s="169" t="s">
        <v>144</v>
      </c>
    </row>
    <row r="315" spans="2:65" s="13" customFormat="1" ht="11.25">
      <c r="B315" s="153"/>
      <c r="D315" s="147" t="s">
        <v>155</v>
      </c>
      <c r="F315" s="155" t="s">
        <v>455</v>
      </c>
      <c r="H315" s="156">
        <v>2.16</v>
      </c>
      <c r="I315" s="157"/>
      <c r="L315" s="153"/>
      <c r="M315" s="158"/>
      <c r="T315" s="159"/>
      <c r="AT315" s="154" t="s">
        <v>155</v>
      </c>
      <c r="AU315" s="154" t="s">
        <v>84</v>
      </c>
      <c r="AV315" s="13" t="s">
        <v>84</v>
      </c>
      <c r="AW315" s="13" t="s">
        <v>4</v>
      </c>
      <c r="AX315" s="13" t="s">
        <v>82</v>
      </c>
      <c r="AY315" s="154" t="s">
        <v>144</v>
      </c>
    </row>
    <row r="316" spans="2:65" s="1" customFormat="1" ht="24.2" customHeight="1">
      <c r="B316" s="33"/>
      <c r="C316" s="129" t="s">
        <v>456</v>
      </c>
      <c r="D316" s="129" t="s">
        <v>147</v>
      </c>
      <c r="E316" s="130" t="s">
        <v>457</v>
      </c>
      <c r="F316" s="131" t="s">
        <v>458</v>
      </c>
      <c r="G316" s="132" t="s">
        <v>208</v>
      </c>
      <c r="H316" s="133">
        <v>27.2</v>
      </c>
      <c r="I316" s="134"/>
      <c r="J316" s="135">
        <f>ROUND(I316*H316,2)</f>
        <v>0</v>
      </c>
      <c r="K316" s="131" t="s">
        <v>150</v>
      </c>
      <c r="L316" s="33"/>
      <c r="M316" s="136" t="s">
        <v>19</v>
      </c>
      <c r="N316" s="137" t="s">
        <v>45</v>
      </c>
      <c r="P316" s="138">
        <f>O316*H316</f>
        <v>0</v>
      </c>
      <c r="Q316" s="138">
        <v>1.363E-2</v>
      </c>
      <c r="R316" s="138">
        <f>Q316*H316</f>
        <v>0.37073600000000001</v>
      </c>
      <c r="S316" s="138">
        <v>0</v>
      </c>
      <c r="T316" s="139">
        <f>S316*H316</f>
        <v>0</v>
      </c>
      <c r="AR316" s="140" t="s">
        <v>271</v>
      </c>
      <c r="AT316" s="140" t="s">
        <v>147</v>
      </c>
      <c r="AU316" s="140" t="s">
        <v>84</v>
      </c>
      <c r="AY316" s="18" t="s">
        <v>144</v>
      </c>
      <c r="BE316" s="141">
        <f>IF(N316="základní",J316,0)</f>
        <v>0</v>
      </c>
      <c r="BF316" s="141">
        <f>IF(N316="snížená",J316,0)</f>
        <v>0</v>
      </c>
      <c r="BG316" s="141">
        <f>IF(N316="zákl. přenesená",J316,0)</f>
        <v>0</v>
      </c>
      <c r="BH316" s="141">
        <f>IF(N316="sníž. přenesená",J316,0)</f>
        <v>0</v>
      </c>
      <c r="BI316" s="141">
        <f>IF(N316="nulová",J316,0)</f>
        <v>0</v>
      </c>
      <c r="BJ316" s="18" t="s">
        <v>82</v>
      </c>
      <c r="BK316" s="141">
        <f>ROUND(I316*H316,2)</f>
        <v>0</v>
      </c>
      <c r="BL316" s="18" t="s">
        <v>271</v>
      </c>
      <c r="BM316" s="140" t="s">
        <v>459</v>
      </c>
    </row>
    <row r="317" spans="2:65" s="1" customFormat="1" ht="11.25">
      <c r="B317" s="33"/>
      <c r="D317" s="142" t="s">
        <v>153</v>
      </c>
      <c r="F317" s="143" t="s">
        <v>460</v>
      </c>
      <c r="I317" s="144"/>
      <c r="L317" s="33"/>
      <c r="M317" s="145"/>
      <c r="T317" s="54"/>
      <c r="AT317" s="18" t="s">
        <v>153</v>
      </c>
      <c r="AU317" s="18" t="s">
        <v>84</v>
      </c>
    </row>
    <row r="318" spans="2:65" s="12" customFormat="1" ht="33.75">
      <c r="B318" s="146"/>
      <c r="D318" s="147" t="s">
        <v>155</v>
      </c>
      <c r="E318" s="148" t="s">
        <v>19</v>
      </c>
      <c r="F318" s="149" t="s">
        <v>461</v>
      </c>
      <c r="H318" s="148" t="s">
        <v>19</v>
      </c>
      <c r="I318" s="150"/>
      <c r="L318" s="146"/>
      <c r="M318" s="151"/>
      <c r="T318" s="152"/>
      <c r="AT318" s="148" t="s">
        <v>155</v>
      </c>
      <c r="AU318" s="148" t="s">
        <v>84</v>
      </c>
      <c r="AV318" s="12" t="s">
        <v>82</v>
      </c>
      <c r="AW318" s="12" t="s">
        <v>35</v>
      </c>
      <c r="AX318" s="12" t="s">
        <v>74</v>
      </c>
      <c r="AY318" s="148" t="s">
        <v>144</v>
      </c>
    </row>
    <row r="319" spans="2:65" s="13" customFormat="1" ht="11.25">
      <c r="B319" s="153"/>
      <c r="D319" s="147" t="s">
        <v>155</v>
      </c>
      <c r="E319" s="154" t="s">
        <v>19</v>
      </c>
      <c r="F319" s="155" t="s">
        <v>433</v>
      </c>
      <c r="H319" s="156">
        <v>27.2</v>
      </c>
      <c r="I319" s="157"/>
      <c r="L319" s="153"/>
      <c r="M319" s="158"/>
      <c r="T319" s="159"/>
      <c r="AT319" s="154" t="s">
        <v>155</v>
      </c>
      <c r="AU319" s="154" t="s">
        <v>84</v>
      </c>
      <c r="AV319" s="13" t="s">
        <v>84</v>
      </c>
      <c r="AW319" s="13" t="s">
        <v>35</v>
      </c>
      <c r="AX319" s="13" t="s">
        <v>82</v>
      </c>
      <c r="AY319" s="154" t="s">
        <v>144</v>
      </c>
    </row>
    <row r="320" spans="2:65" s="1" customFormat="1" ht="37.9" customHeight="1">
      <c r="B320" s="33"/>
      <c r="C320" s="129" t="s">
        <v>462</v>
      </c>
      <c r="D320" s="129" t="s">
        <v>147</v>
      </c>
      <c r="E320" s="130" t="s">
        <v>463</v>
      </c>
      <c r="F320" s="131" t="s">
        <v>464</v>
      </c>
      <c r="G320" s="132" t="s">
        <v>208</v>
      </c>
      <c r="H320" s="133">
        <v>20.399999999999999</v>
      </c>
      <c r="I320" s="134"/>
      <c r="J320" s="135">
        <f>ROUND(I320*H320,2)</f>
        <v>0</v>
      </c>
      <c r="K320" s="131" t="s">
        <v>150</v>
      </c>
      <c r="L320" s="33"/>
      <c r="M320" s="136" t="s">
        <v>19</v>
      </c>
      <c r="N320" s="137" t="s">
        <v>45</v>
      </c>
      <c r="P320" s="138">
        <f>O320*H320</f>
        <v>0</v>
      </c>
      <c r="Q320" s="138">
        <v>8.0000000000000007E-5</v>
      </c>
      <c r="R320" s="138">
        <f>Q320*H320</f>
        <v>1.632E-3</v>
      </c>
      <c r="S320" s="138">
        <v>0</v>
      </c>
      <c r="T320" s="139">
        <f>S320*H320</f>
        <v>0</v>
      </c>
      <c r="AR320" s="140" t="s">
        <v>271</v>
      </c>
      <c r="AT320" s="140" t="s">
        <v>147</v>
      </c>
      <c r="AU320" s="140" t="s">
        <v>84</v>
      </c>
      <c r="AY320" s="18" t="s">
        <v>144</v>
      </c>
      <c r="BE320" s="141">
        <f>IF(N320="základní",J320,0)</f>
        <v>0</v>
      </c>
      <c r="BF320" s="141">
        <f>IF(N320="snížená",J320,0)</f>
        <v>0</v>
      </c>
      <c r="BG320" s="141">
        <f>IF(N320="zákl. přenesená",J320,0)</f>
        <v>0</v>
      </c>
      <c r="BH320" s="141">
        <f>IF(N320="sníž. přenesená",J320,0)</f>
        <v>0</v>
      </c>
      <c r="BI320" s="141">
        <f>IF(N320="nulová",J320,0)</f>
        <v>0</v>
      </c>
      <c r="BJ320" s="18" t="s">
        <v>82</v>
      </c>
      <c r="BK320" s="141">
        <f>ROUND(I320*H320,2)</f>
        <v>0</v>
      </c>
      <c r="BL320" s="18" t="s">
        <v>271</v>
      </c>
      <c r="BM320" s="140" t="s">
        <v>465</v>
      </c>
    </row>
    <row r="321" spans="2:65" s="1" customFormat="1" ht="11.25">
      <c r="B321" s="33"/>
      <c r="D321" s="142" t="s">
        <v>153</v>
      </c>
      <c r="F321" s="143" t="s">
        <v>466</v>
      </c>
      <c r="I321" s="144"/>
      <c r="L321" s="33"/>
      <c r="M321" s="145"/>
      <c r="T321" s="54"/>
      <c r="AT321" s="18" t="s">
        <v>153</v>
      </c>
      <c r="AU321" s="18" t="s">
        <v>84</v>
      </c>
    </row>
    <row r="322" spans="2:65" s="12" customFormat="1" ht="11.25">
      <c r="B322" s="146"/>
      <c r="D322" s="147" t="s">
        <v>155</v>
      </c>
      <c r="E322" s="148" t="s">
        <v>19</v>
      </c>
      <c r="F322" s="149" t="s">
        <v>467</v>
      </c>
      <c r="H322" s="148" t="s">
        <v>19</v>
      </c>
      <c r="I322" s="150"/>
      <c r="L322" s="146"/>
      <c r="M322" s="151"/>
      <c r="T322" s="152"/>
      <c r="AT322" s="148" t="s">
        <v>155</v>
      </c>
      <c r="AU322" s="148" t="s">
        <v>84</v>
      </c>
      <c r="AV322" s="12" t="s">
        <v>82</v>
      </c>
      <c r="AW322" s="12" t="s">
        <v>35</v>
      </c>
      <c r="AX322" s="12" t="s">
        <v>74</v>
      </c>
      <c r="AY322" s="148" t="s">
        <v>144</v>
      </c>
    </row>
    <row r="323" spans="2:65" s="13" customFormat="1" ht="11.25">
      <c r="B323" s="153"/>
      <c r="D323" s="147" t="s">
        <v>155</v>
      </c>
      <c r="E323" s="154" t="s">
        <v>19</v>
      </c>
      <c r="F323" s="155" t="s">
        <v>468</v>
      </c>
      <c r="H323" s="156">
        <v>20.399999999999999</v>
      </c>
      <c r="I323" s="157"/>
      <c r="L323" s="153"/>
      <c r="M323" s="158"/>
      <c r="T323" s="159"/>
      <c r="AT323" s="154" t="s">
        <v>155</v>
      </c>
      <c r="AU323" s="154" t="s">
        <v>84</v>
      </c>
      <c r="AV323" s="13" t="s">
        <v>84</v>
      </c>
      <c r="AW323" s="13" t="s">
        <v>35</v>
      </c>
      <c r="AX323" s="13" t="s">
        <v>82</v>
      </c>
      <c r="AY323" s="154" t="s">
        <v>144</v>
      </c>
    </row>
    <row r="324" spans="2:65" s="1" customFormat="1" ht="21.75" customHeight="1">
      <c r="B324" s="33"/>
      <c r="C324" s="176" t="s">
        <v>469</v>
      </c>
      <c r="D324" s="176" t="s">
        <v>289</v>
      </c>
      <c r="E324" s="177" t="s">
        <v>446</v>
      </c>
      <c r="F324" s="178" t="s">
        <v>447</v>
      </c>
      <c r="G324" s="179" t="s">
        <v>398</v>
      </c>
      <c r="H324" s="180">
        <v>0.377</v>
      </c>
      <c r="I324" s="181"/>
      <c r="J324" s="182">
        <f>ROUND(I324*H324,2)</f>
        <v>0</v>
      </c>
      <c r="K324" s="178" t="s">
        <v>150</v>
      </c>
      <c r="L324" s="183"/>
      <c r="M324" s="184" t="s">
        <v>19</v>
      </c>
      <c r="N324" s="185" t="s">
        <v>45</v>
      </c>
      <c r="P324" s="138">
        <f>O324*H324</f>
        <v>0</v>
      </c>
      <c r="Q324" s="138">
        <v>0.55000000000000004</v>
      </c>
      <c r="R324" s="138">
        <f>Q324*H324</f>
        <v>0.20735000000000001</v>
      </c>
      <c r="S324" s="138">
        <v>0</v>
      </c>
      <c r="T324" s="139">
        <f>S324*H324</f>
        <v>0</v>
      </c>
      <c r="AR324" s="140" t="s">
        <v>293</v>
      </c>
      <c r="AT324" s="140" t="s">
        <v>289</v>
      </c>
      <c r="AU324" s="140" t="s">
        <v>84</v>
      </c>
      <c r="AY324" s="18" t="s">
        <v>144</v>
      </c>
      <c r="BE324" s="141">
        <f>IF(N324="základní",J324,0)</f>
        <v>0</v>
      </c>
      <c r="BF324" s="141">
        <f>IF(N324="snížená",J324,0)</f>
        <v>0</v>
      </c>
      <c r="BG324" s="141">
        <f>IF(N324="zákl. přenesená",J324,0)</f>
        <v>0</v>
      </c>
      <c r="BH324" s="141">
        <f>IF(N324="sníž. přenesená",J324,0)</f>
        <v>0</v>
      </c>
      <c r="BI324" s="141">
        <f>IF(N324="nulová",J324,0)</f>
        <v>0</v>
      </c>
      <c r="BJ324" s="18" t="s">
        <v>82</v>
      </c>
      <c r="BK324" s="141">
        <f>ROUND(I324*H324,2)</f>
        <v>0</v>
      </c>
      <c r="BL324" s="18" t="s">
        <v>271</v>
      </c>
      <c r="BM324" s="140" t="s">
        <v>470</v>
      </c>
    </row>
    <row r="325" spans="2:65" s="12" customFormat="1" ht="11.25">
      <c r="B325" s="146"/>
      <c r="D325" s="147" t="s">
        <v>155</v>
      </c>
      <c r="E325" s="148" t="s">
        <v>19</v>
      </c>
      <c r="F325" s="149" t="s">
        <v>467</v>
      </c>
      <c r="H325" s="148" t="s">
        <v>19</v>
      </c>
      <c r="I325" s="150"/>
      <c r="L325" s="146"/>
      <c r="M325" s="151"/>
      <c r="T325" s="152"/>
      <c r="AT325" s="148" t="s">
        <v>155</v>
      </c>
      <c r="AU325" s="148" t="s">
        <v>84</v>
      </c>
      <c r="AV325" s="12" t="s">
        <v>82</v>
      </c>
      <c r="AW325" s="12" t="s">
        <v>35</v>
      </c>
      <c r="AX325" s="12" t="s">
        <v>74</v>
      </c>
      <c r="AY325" s="148" t="s">
        <v>144</v>
      </c>
    </row>
    <row r="326" spans="2:65" s="13" customFormat="1" ht="11.25">
      <c r="B326" s="153"/>
      <c r="D326" s="147" t="s">
        <v>155</v>
      </c>
      <c r="E326" s="154" t="s">
        <v>19</v>
      </c>
      <c r="F326" s="155" t="s">
        <v>471</v>
      </c>
      <c r="H326" s="156">
        <v>0.312</v>
      </c>
      <c r="I326" s="157"/>
      <c r="L326" s="153"/>
      <c r="M326" s="158"/>
      <c r="T326" s="159"/>
      <c r="AT326" s="154" t="s">
        <v>155</v>
      </c>
      <c r="AU326" s="154" t="s">
        <v>84</v>
      </c>
      <c r="AV326" s="13" t="s">
        <v>84</v>
      </c>
      <c r="AW326" s="13" t="s">
        <v>35</v>
      </c>
      <c r="AX326" s="13" t="s">
        <v>74</v>
      </c>
      <c r="AY326" s="154" t="s">
        <v>144</v>
      </c>
    </row>
    <row r="327" spans="2:65" s="13" customFormat="1" ht="11.25">
      <c r="B327" s="153"/>
      <c r="D327" s="147" t="s">
        <v>155</v>
      </c>
      <c r="E327" s="154" t="s">
        <v>19</v>
      </c>
      <c r="F327" s="155" t="s">
        <v>472</v>
      </c>
      <c r="H327" s="156">
        <v>3.1E-2</v>
      </c>
      <c r="I327" s="157"/>
      <c r="L327" s="153"/>
      <c r="M327" s="158"/>
      <c r="T327" s="159"/>
      <c r="AT327" s="154" t="s">
        <v>155</v>
      </c>
      <c r="AU327" s="154" t="s">
        <v>84</v>
      </c>
      <c r="AV327" s="13" t="s">
        <v>84</v>
      </c>
      <c r="AW327" s="13" t="s">
        <v>35</v>
      </c>
      <c r="AX327" s="13" t="s">
        <v>74</v>
      </c>
      <c r="AY327" s="154" t="s">
        <v>144</v>
      </c>
    </row>
    <row r="328" spans="2:65" s="15" customFormat="1" ht="11.25">
      <c r="B328" s="168"/>
      <c r="D328" s="147" t="s">
        <v>155</v>
      </c>
      <c r="E328" s="169" t="s">
        <v>19</v>
      </c>
      <c r="F328" s="170" t="s">
        <v>193</v>
      </c>
      <c r="H328" s="171">
        <v>0.34300000000000003</v>
      </c>
      <c r="I328" s="172"/>
      <c r="L328" s="168"/>
      <c r="M328" s="173"/>
      <c r="T328" s="174"/>
      <c r="AT328" s="169" t="s">
        <v>155</v>
      </c>
      <c r="AU328" s="169" t="s">
        <v>84</v>
      </c>
      <c r="AV328" s="15" t="s">
        <v>151</v>
      </c>
      <c r="AW328" s="15" t="s">
        <v>35</v>
      </c>
      <c r="AX328" s="15" t="s">
        <v>82</v>
      </c>
      <c r="AY328" s="169" t="s">
        <v>144</v>
      </c>
    </row>
    <row r="329" spans="2:65" s="13" customFormat="1" ht="11.25">
      <c r="B329" s="153"/>
      <c r="D329" s="147" t="s">
        <v>155</v>
      </c>
      <c r="F329" s="155" t="s">
        <v>473</v>
      </c>
      <c r="H329" s="156">
        <v>0.377</v>
      </c>
      <c r="I329" s="157"/>
      <c r="L329" s="153"/>
      <c r="M329" s="158"/>
      <c r="T329" s="159"/>
      <c r="AT329" s="154" t="s">
        <v>155</v>
      </c>
      <c r="AU329" s="154" t="s">
        <v>84</v>
      </c>
      <c r="AV329" s="13" t="s">
        <v>84</v>
      </c>
      <c r="AW329" s="13" t="s">
        <v>4</v>
      </c>
      <c r="AX329" s="13" t="s">
        <v>82</v>
      </c>
      <c r="AY329" s="154" t="s">
        <v>144</v>
      </c>
    </row>
    <row r="330" spans="2:65" s="1" customFormat="1" ht="37.9" customHeight="1">
      <c r="B330" s="33"/>
      <c r="C330" s="129" t="s">
        <v>474</v>
      </c>
      <c r="D330" s="129" t="s">
        <v>147</v>
      </c>
      <c r="E330" s="130" t="s">
        <v>475</v>
      </c>
      <c r="F330" s="131" t="s">
        <v>476</v>
      </c>
      <c r="G330" s="132" t="s">
        <v>91</v>
      </c>
      <c r="H330" s="133">
        <v>103.55</v>
      </c>
      <c r="I330" s="134"/>
      <c r="J330" s="135">
        <f>ROUND(I330*H330,2)</f>
        <v>0</v>
      </c>
      <c r="K330" s="131" t="s">
        <v>227</v>
      </c>
      <c r="L330" s="33"/>
      <c r="M330" s="136" t="s">
        <v>19</v>
      </c>
      <c r="N330" s="137" t="s">
        <v>45</v>
      </c>
      <c r="P330" s="138">
        <f>O330*H330</f>
        <v>0</v>
      </c>
      <c r="Q330" s="138">
        <v>0</v>
      </c>
      <c r="R330" s="138">
        <f>Q330*H330</f>
        <v>0</v>
      </c>
      <c r="S330" s="138">
        <v>0</v>
      </c>
      <c r="T330" s="139">
        <f>S330*H330</f>
        <v>0</v>
      </c>
      <c r="AR330" s="140" t="s">
        <v>271</v>
      </c>
      <c r="AT330" s="140" t="s">
        <v>147</v>
      </c>
      <c r="AU330" s="140" t="s">
        <v>84</v>
      </c>
      <c r="AY330" s="18" t="s">
        <v>144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8" t="s">
        <v>82</v>
      </c>
      <c r="BK330" s="141">
        <f>ROUND(I330*H330,2)</f>
        <v>0</v>
      </c>
      <c r="BL330" s="18" t="s">
        <v>271</v>
      </c>
      <c r="BM330" s="140" t="s">
        <v>477</v>
      </c>
    </row>
    <row r="331" spans="2:65" s="1" customFormat="1" ht="19.5">
      <c r="B331" s="33"/>
      <c r="D331" s="147" t="s">
        <v>162</v>
      </c>
      <c r="F331" s="160" t="s">
        <v>478</v>
      </c>
      <c r="I331" s="144"/>
      <c r="L331" s="33"/>
      <c r="M331" s="145"/>
      <c r="T331" s="54"/>
      <c r="AT331" s="18" t="s">
        <v>162</v>
      </c>
      <c r="AU331" s="18" t="s">
        <v>84</v>
      </c>
    </row>
    <row r="332" spans="2:65" s="12" customFormat="1" ht="33.75">
      <c r="B332" s="146"/>
      <c r="D332" s="147" t="s">
        <v>155</v>
      </c>
      <c r="E332" s="148" t="s">
        <v>19</v>
      </c>
      <c r="F332" s="149" t="s">
        <v>211</v>
      </c>
      <c r="H332" s="148" t="s">
        <v>19</v>
      </c>
      <c r="I332" s="150"/>
      <c r="L332" s="146"/>
      <c r="M332" s="151"/>
      <c r="T332" s="152"/>
      <c r="AT332" s="148" t="s">
        <v>155</v>
      </c>
      <c r="AU332" s="148" t="s">
        <v>84</v>
      </c>
      <c r="AV332" s="12" t="s">
        <v>82</v>
      </c>
      <c r="AW332" s="12" t="s">
        <v>35</v>
      </c>
      <c r="AX332" s="12" t="s">
        <v>74</v>
      </c>
      <c r="AY332" s="148" t="s">
        <v>144</v>
      </c>
    </row>
    <row r="333" spans="2:65" s="13" customFormat="1" ht="22.5">
      <c r="B333" s="153"/>
      <c r="D333" s="147" t="s">
        <v>155</v>
      </c>
      <c r="E333" s="154" t="s">
        <v>19</v>
      </c>
      <c r="F333" s="155" t="s">
        <v>479</v>
      </c>
      <c r="H333" s="156">
        <v>71.400000000000006</v>
      </c>
      <c r="I333" s="157"/>
      <c r="L333" s="153"/>
      <c r="M333" s="158"/>
      <c r="T333" s="159"/>
      <c r="AT333" s="154" t="s">
        <v>155</v>
      </c>
      <c r="AU333" s="154" t="s">
        <v>84</v>
      </c>
      <c r="AV333" s="13" t="s">
        <v>84</v>
      </c>
      <c r="AW333" s="13" t="s">
        <v>35</v>
      </c>
      <c r="AX333" s="13" t="s">
        <v>74</v>
      </c>
      <c r="AY333" s="154" t="s">
        <v>144</v>
      </c>
    </row>
    <row r="334" spans="2:65" s="13" customFormat="1" ht="22.5">
      <c r="B334" s="153"/>
      <c r="D334" s="147" t="s">
        <v>155</v>
      </c>
      <c r="E334" s="154" t="s">
        <v>19</v>
      </c>
      <c r="F334" s="155" t="s">
        <v>480</v>
      </c>
      <c r="H334" s="156">
        <v>4</v>
      </c>
      <c r="I334" s="157"/>
      <c r="L334" s="153"/>
      <c r="M334" s="158"/>
      <c r="T334" s="159"/>
      <c r="AT334" s="154" t="s">
        <v>155</v>
      </c>
      <c r="AU334" s="154" t="s">
        <v>84</v>
      </c>
      <c r="AV334" s="13" t="s">
        <v>84</v>
      </c>
      <c r="AW334" s="13" t="s">
        <v>35</v>
      </c>
      <c r="AX334" s="13" t="s">
        <v>74</v>
      </c>
      <c r="AY334" s="154" t="s">
        <v>144</v>
      </c>
    </row>
    <row r="335" spans="2:65" s="14" customFormat="1" ht="11.25">
      <c r="B335" s="161"/>
      <c r="D335" s="147" t="s">
        <v>155</v>
      </c>
      <c r="E335" s="162" t="s">
        <v>19</v>
      </c>
      <c r="F335" s="163" t="s">
        <v>180</v>
      </c>
      <c r="H335" s="164">
        <v>75.400000000000006</v>
      </c>
      <c r="I335" s="165"/>
      <c r="L335" s="161"/>
      <c r="M335" s="166"/>
      <c r="T335" s="167"/>
      <c r="AT335" s="162" t="s">
        <v>155</v>
      </c>
      <c r="AU335" s="162" t="s">
        <v>84</v>
      </c>
      <c r="AV335" s="14" t="s">
        <v>164</v>
      </c>
      <c r="AW335" s="14" t="s">
        <v>35</v>
      </c>
      <c r="AX335" s="14" t="s">
        <v>74</v>
      </c>
      <c r="AY335" s="162" t="s">
        <v>144</v>
      </c>
    </row>
    <row r="336" spans="2:65" s="12" customFormat="1" ht="22.5">
      <c r="B336" s="146"/>
      <c r="D336" s="147" t="s">
        <v>155</v>
      </c>
      <c r="E336" s="148" t="s">
        <v>19</v>
      </c>
      <c r="F336" s="149" t="s">
        <v>481</v>
      </c>
      <c r="H336" s="148" t="s">
        <v>19</v>
      </c>
      <c r="I336" s="150"/>
      <c r="L336" s="146"/>
      <c r="M336" s="151"/>
      <c r="T336" s="152"/>
      <c r="AT336" s="148" t="s">
        <v>155</v>
      </c>
      <c r="AU336" s="148" t="s">
        <v>84</v>
      </c>
      <c r="AV336" s="12" t="s">
        <v>82</v>
      </c>
      <c r="AW336" s="12" t="s">
        <v>35</v>
      </c>
      <c r="AX336" s="12" t="s">
        <v>74</v>
      </c>
      <c r="AY336" s="148" t="s">
        <v>144</v>
      </c>
    </row>
    <row r="337" spans="2:65" s="13" customFormat="1" ht="22.5">
      <c r="B337" s="153"/>
      <c r="D337" s="147" t="s">
        <v>155</v>
      </c>
      <c r="E337" s="154" t="s">
        <v>19</v>
      </c>
      <c r="F337" s="155" t="s">
        <v>482</v>
      </c>
      <c r="H337" s="156">
        <v>28.15</v>
      </c>
      <c r="I337" s="157"/>
      <c r="L337" s="153"/>
      <c r="M337" s="158"/>
      <c r="T337" s="159"/>
      <c r="AT337" s="154" t="s">
        <v>155</v>
      </c>
      <c r="AU337" s="154" t="s">
        <v>84</v>
      </c>
      <c r="AV337" s="13" t="s">
        <v>84</v>
      </c>
      <c r="AW337" s="13" t="s">
        <v>35</v>
      </c>
      <c r="AX337" s="13" t="s">
        <v>74</v>
      </c>
      <c r="AY337" s="154" t="s">
        <v>144</v>
      </c>
    </row>
    <row r="338" spans="2:65" s="14" customFormat="1" ht="11.25">
      <c r="B338" s="161"/>
      <c r="D338" s="147" t="s">
        <v>155</v>
      </c>
      <c r="E338" s="162" t="s">
        <v>19</v>
      </c>
      <c r="F338" s="163" t="s">
        <v>180</v>
      </c>
      <c r="H338" s="164">
        <v>28.15</v>
      </c>
      <c r="I338" s="165"/>
      <c r="L338" s="161"/>
      <c r="M338" s="166"/>
      <c r="T338" s="167"/>
      <c r="AT338" s="162" t="s">
        <v>155</v>
      </c>
      <c r="AU338" s="162" t="s">
        <v>84</v>
      </c>
      <c r="AV338" s="14" t="s">
        <v>164</v>
      </c>
      <c r="AW338" s="14" t="s">
        <v>35</v>
      </c>
      <c r="AX338" s="14" t="s">
        <v>74</v>
      </c>
      <c r="AY338" s="162" t="s">
        <v>144</v>
      </c>
    </row>
    <row r="339" spans="2:65" s="15" customFormat="1" ht="11.25">
      <c r="B339" s="168"/>
      <c r="D339" s="147" t="s">
        <v>155</v>
      </c>
      <c r="E339" s="169" t="s">
        <v>19</v>
      </c>
      <c r="F339" s="170" t="s">
        <v>193</v>
      </c>
      <c r="H339" s="171">
        <v>103.55000000000001</v>
      </c>
      <c r="I339" s="172"/>
      <c r="L339" s="168"/>
      <c r="M339" s="173"/>
      <c r="T339" s="174"/>
      <c r="AT339" s="169" t="s">
        <v>155</v>
      </c>
      <c r="AU339" s="169" t="s">
        <v>84</v>
      </c>
      <c r="AV339" s="15" t="s">
        <v>151</v>
      </c>
      <c r="AW339" s="15" t="s">
        <v>35</v>
      </c>
      <c r="AX339" s="15" t="s">
        <v>82</v>
      </c>
      <c r="AY339" s="169" t="s">
        <v>144</v>
      </c>
    </row>
    <row r="340" spans="2:65" s="1" customFormat="1" ht="24.2" customHeight="1">
      <c r="B340" s="33"/>
      <c r="C340" s="176" t="s">
        <v>483</v>
      </c>
      <c r="D340" s="176" t="s">
        <v>289</v>
      </c>
      <c r="E340" s="177" t="s">
        <v>484</v>
      </c>
      <c r="F340" s="178" t="s">
        <v>485</v>
      </c>
      <c r="G340" s="179" t="s">
        <v>398</v>
      </c>
      <c r="H340" s="180">
        <v>2.8479999999999999</v>
      </c>
      <c r="I340" s="181"/>
      <c r="J340" s="182">
        <f>ROUND(I340*H340,2)</f>
        <v>0</v>
      </c>
      <c r="K340" s="178" t="s">
        <v>227</v>
      </c>
      <c r="L340" s="183"/>
      <c r="M340" s="184" t="s">
        <v>19</v>
      </c>
      <c r="N340" s="185" t="s">
        <v>45</v>
      </c>
      <c r="P340" s="138">
        <f>O340*H340</f>
        <v>0</v>
      </c>
      <c r="Q340" s="138">
        <v>0.55000000000000004</v>
      </c>
      <c r="R340" s="138">
        <f>Q340*H340</f>
        <v>1.5664</v>
      </c>
      <c r="S340" s="138">
        <v>0</v>
      </c>
      <c r="T340" s="139">
        <f>S340*H340</f>
        <v>0</v>
      </c>
      <c r="AR340" s="140" t="s">
        <v>293</v>
      </c>
      <c r="AT340" s="140" t="s">
        <v>289</v>
      </c>
      <c r="AU340" s="140" t="s">
        <v>84</v>
      </c>
      <c r="AY340" s="18" t="s">
        <v>144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8" t="s">
        <v>82</v>
      </c>
      <c r="BK340" s="141">
        <f>ROUND(I340*H340,2)</f>
        <v>0</v>
      </c>
      <c r="BL340" s="18" t="s">
        <v>271</v>
      </c>
      <c r="BM340" s="140" t="s">
        <v>486</v>
      </c>
    </row>
    <row r="341" spans="2:65" s="12" customFormat="1" ht="33.75">
      <c r="B341" s="146"/>
      <c r="D341" s="147" t="s">
        <v>155</v>
      </c>
      <c r="E341" s="148" t="s">
        <v>19</v>
      </c>
      <c r="F341" s="149" t="s">
        <v>211</v>
      </c>
      <c r="H341" s="148" t="s">
        <v>19</v>
      </c>
      <c r="I341" s="150"/>
      <c r="L341" s="146"/>
      <c r="M341" s="151"/>
      <c r="T341" s="152"/>
      <c r="AT341" s="148" t="s">
        <v>155</v>
      </c>
      <c r="AU341" s="148" t="s">
        <v>84</v>
      </c>
      <c r="AV341" s="12" t="s">
        <v>82</v>
      </c>
      <c r="AW341" s="12" t="s">
        <v>35</v>
      </c>
      <c r="AX341" s="12" t="s">
        <v>74</v>
      </c>
      <c r="AY341" s="148" t="s">
        <v>144</v>
      </c>
    </row>
    <row r="342" spans="2:65" s="13" customFormat="1" ht="33.75">
      <c r="B342" s="153"/>
      <c r="D342" s="147" t="s">
        <v>155</v>
      </c>
      <c r="E342" s="154" t="s">
        <v>19</v>
      </c>
      <c r="F342" s="155" t="s">
        <v>487</v>
      </c>
      <c r="H342" s="156">
        <v>1.7849999999999999</v>
      </c>
      <c r="I342" s="157"/>
      <c r="L342" s="153"/>
      <c r="M342" s="158"/>
      <c r="T342" s="159"/>
      <c r="AT342" s="154" t="s">
        <v>155</v>
      </c>
      <c r="AU342" s="154" t="s">
        <v>84</v>
      </c>
      <c r="AV342" s="13" t="s">
        <v>84</v>
      </c>
      <c r="AW342" s="13" t="s">
        <v>35</v>
      </c>
      <c r="AX342" s="13" t="s">
        <v>74</v>
      </c>
      <c r="AY342" s="154" t="s">
        <v>144</v>
      </c>
    </row>
    <row r="343" spans="2:65" s="13" customFormat="1" ht="22.5">
      <c r="B343" s="153"/>
      <c r="D343" s="147" t="s">
        <v>155</v>
      </c>
      <c r="E343" s="154" t="s">
        <v>19</v>
      </c>
      <c r="F343" s="155" t="s">
        <v>488</v>
      </c>
      <c r="H343" s="156">
        <v>0.1</v>
      </c>
      <c r="I343" s="157"/>
      <c r="L343" s="153"/>
      <c r="M343" s="158"/>
      <c r="T343" s="159"/>
      <c r="AT343" s="154" t="s">
        <v>155</v>
      </c>
      <c r="AU343" s="154" t="s">
        <v>84</v>
      </c>
      <c r="AV343" s="13" t="s">
        <v>84</v>
      </c>
      <c r="AW343" s="13" t="s">
        <v>35</v>
      </c>
      <c r="AX343" s="13" t="s">
        <v>74</v>
      </c>
      <c r="AY343" s="154" t="s">
        <v>144</v>
      </c>
    </row>
    <row r="344" spans="2:65" s="14" customFormat="1" ht="11.25">
      <c r="B344" s="161"/>
      <c r="D344" s="147" t="s">
        <v>155</v>
      </c>
      <c r="E344" s="162" t="s">
        <v>19</v>
      </c>
      <c r="F344" s="163" t="s">
        <v>180</v>
      </c>
      <c r="H344" s="164">
        <v>1.885</v>
      </c>
      <c r="I344" s="165"/>
      <c r="L344" s="161"/>
      <c r="M344" s="166"/>
      <c r="T344" s="167"/>
      <c r="AT344" s="162" t="s">
        <v>155</v>
      </c>
      <c r="AU344" s="162" t="s">
        <v>84</v>
      </c>
      <c r="AV344" s="14" t="s">
        <v>164</v>
      </c>
      <c r="AW344" s="14" t="s">
        <v>35</v>
      </c>
      <c r="AX344" s="14" t="s">
        <v>74</v>
      </c>
      <c r="AY344" s="162" t="s">
        <v>144</v>
      </c>
    </row>
    <row r="345" spans="2:65" s="12" customFormat="1" ht="33.75">
      <c r="B345" s="146"/>
      <c r="D345" s="147" t="s">
        <v>155</v>
      </c>
      <c r="E345" s="148" t="s">
        <v>19</v>
      </c>
      <c r="F345" s="149" t="s">
        <v>489</v>
      </c>
      <c r="H345" s="148" t="s">
        <v>19</v>
      </c>
      <c r="I345" s="150"/>
      <c r="L345" s="146"/>
      <c r="M345" s="151"/>
      <c r="T345" s="152"/>
      <c r="AT345" s="148" t="s">
        <v>155</v>
      </c>
      <c r="AU345" s="148" t="s">
        <v>84</v>
      </c>
      <c r="AV345" s="12" t="s">
        <v>82</v>
      </c>
      <c r="AW345" s="12" t="s">
        <v>35</v>
      </c>
      <c r="AX345" s="12" t="s">
        <v>74</v>
      </c>
      <c r="AY345" s="148" t="s">
        <v>144</v>
      </c>
    </row>
    <row r="346" spans="2:65" s="13" customFormat="1" ht="22.5">
      <c r="B346" s="153"/>
      <c r="D346" s="147" t="s">
        <v>155</v>
      </c>
      <c r="E346" s="154" t="s">
        <v>19</v>
      </c>
      <c r="F346" s="155" t="s">
        <v>490</v>
      </c>
      <c r="H346" s="156">
        <v>0.70399999999999996</v>
      </c>
      <c r="I346" s="157"/>
      <c r="L346" s="153"/>
      <c r="M346" s="158"/>
      <c r="T346" s="159"/>
      <c r="AT346" s="154" t="s">
        <v>155</v>
      </c>
      <c r="AU346" s="154" t="s">
        <v>84</v>
      </c>
      <c r="AV346" s="13" t="s">
        <v>84</v>
      </c>
      <c r="AW346" s="13" t="s">
        <v>35</v>
      </c>
      <c r="AX346" s="13" t="s">
        <v>74</v>
      </c>
      <c r="AY346" s="154" t="s">
        <v>144</v>
      </c>
    </row>
    <row r="347" spans="2:65" s="14" customFormat="1" ht="11.25">
      <c r="B347" s="161"/>
      <c r="D347" s="147" t="s">
        <v>155</v>
      </c>
      <c r="E347" s="162" t="s">
        <v>19</v>
      </c>
      <c r="F347" s="163" t="s">
        <v>180</v>
      </c>
      <c r="H347" s="164">
        <v>0.70399999999999996</v>
      </c>
      <c r="I347" s="165"/>
      <c r="L347" s="161"/>
      <c r="M347" s="166"/>
      <c r="T347" s="167"/>
      <c r="AT347" s="162" t="s">
        <v>155</v>
      </c>
      <c r="AU347" s="162" t="s">
        <v>84</v>
      </c>
      <c r="AV347" s="14" t="s">
        <v>164</v>
      </c>
      <c r="AW347" s="14" t="s">
        <v>35</v>
      </c>
      <c r="AX347" s="14" t="s">
        <v>74</v>
      </c>
      <c r="AY347" s="162" t="s">
        <v>144</v>
      </c>
    </row>
    <row r="348" spans="2:65" s="15" customFormat="1" ht="11.25">
      <c r="B348" s="168"/>
      <c r="D348" s="147" t="s">
        <v>155</v>
      </c>
      <c r="E348" s="169" t="s">
        <v>19</v>
      </c>
      <c r="F348" s="170" t="s">
        <v>193</v>
      </c>
      <c r="H348" s="171">
        <v>2.589</v>
      </c>
      <c r="I348" s="172"/>
      <c r="L348" s="168"/>
      <c r="M348" s="173"/>
      <c r="T348" s="174"/>
      <c r="AT348" s="169" t="s">
        <v>155</v>
      </c>
      <c r="AU348" s="169" t="s">
        <v>84</v>
      </c>
      <c r="AV348" s="15" t="s">
        <v>151</v>
      </c>
      <c r="AW348" s="15" t="s">
        <v>35</v>
      </c>
      <c r="AX348" s="15" t="s">
        <v>82</v>
      </c>
      <c r="AY348" s="169" t="s">
        <v>144</v>
      </c>
    </row>
    <row r="349" spans="2:65" s="13" customFormat="1" ht="11.25">
      <c r="B349" s="153"/>
      <c r="D349" s="147" t="s">
        <v>155</v>
      </c>
      <c r="F349" s="155" t="s">
        <v>491</v>
      </c>
      <c r="H349" s="156">
        <v>2.8479999999999999</v>
      </c>
      <c r="I349" s="157"/>
      <c r="L349" s="153"/>
      <c r="M349" s="158"/>
      <c r="T349" s="159"/>
      <c r="AT349" s="154" t="s">
        <v>155</v>
      </c>
      <c r="AU349" s="154" t="s">
        <v>84</v>
      </c>
      <c r="AV349" s="13" t="s">
        <v>84</v>
      </c>
      <c r="AW349" s="13" t="s">
        <v>4</v>
      </c>
      <c r="AX349" s="13" t="s">
        <v>82</v>
      </c>
      <c r="AY349" s="154" t="s">
        <v>144</v>
      </c>
    </row>
    <row r="350" spans="2:65" s="1" customFormat="1" ht="49.15" customHeight="1">
      <c r="B350" s="33"/>
      <c r="C350" s="129" t="s">
        <v>492</v>
      </c>
      <c r="D350" s="129" t="s">
        <v>147</v>
      </c>
      <c r="E350" s="130" t="s">
        <v>493</v>
      </c>
      <c r="F350" s="131" t="s">
        <v>494</v>
      </c>
      <c r="G350" s="132" t="s">
        <v>91</v>
      </c>
      <c r="H350" s="133">
        <v>28.15</v>
      </c>
      <c r="I350" s="134"/>
      <c r="J350" s="135">
        <f>ROUND(I350*H350,2)</f>
        <v>0</v>
      </c>
      <c r="K350" s="131" t="s">
        <v>150</v>
      </c>
      <c r="L350" s="33"/>
      <c r="M350" s="136" t="s">
        <v>19</v>
      </c>
      <c r="N350" s="137" t="s">
        <v>45</v>
      </c>
      <c r="P350" s="138">
        <f>O350*H350</f>
        <v>0</v>
      </c>
      <c r="Q350" s="138">
        <v>0</v>
      </c>
      <c r="R350" s="138">
        <f>Q350*H350</f>
        <v>0</v>
      </c>
      <c r="S350" s="138">
        <v>1.4999999999999999E-2</v>
      </c>
      <c r="T350" s="139">
        <f>S350*H350</f>
        <v>0.42224999999999996</v>
      </c>
      <c r="AR350" s="140" t="s">
        <v>271</v>
      </c>
      <c r="AT350" s="140" t="s">
        <v>147</v>
      </c>
      <c r="AU350" s="140" t="s">
        <v>84</v>
      </c>
      <c r="AY350" s="18" t="s">
        <v>144</v>
      </c>
      <c r="BE350" s="141">
        <f>IF(N350="základní",J350,0)</f>
        <v>0</v>
      </c>
      <c r="BF350" s="141">
        <f>IF(N350="snížená",J350,0)</f>
        <v>0</v>
      </c>
      <c r="BG350" s="141">
        <f>IF(N350="zákl. přenesená",J350,0)</f>
        <v>0</v>
      </c>
      <c r="BH350" s="141">
        <f>IF(N350="sníž. přenesená",J350,0)</f>
        <v>0</v>
      </c>
      <c r="BI350" s="141">
        <f>IF(N350="nulová",J350,0)</f>
        <v>0</v>
      </c>
      <c r="BJ350" s="18" t="s">
        <v>82</v>
      </c>
      <c r="BK350" s="141">
        <f>ROUND(I350*H350,2)</f>
        <v>0</v>
      </c>
      <c r="BL350" s="18" t="s">
        <v>271</v>
      </c>
      <c r="BM350" s="140" t="s">
        <v>495</v>
      </c>
    </row>
    <row r="351" spans="2:65" s="1" customFormat="1" ht="11.25">
      <c r="B351" s="33"/>
      <c r="D351" s="142" t="s">
        <v>153</v>
      </c>
      <c r="F351" s="143" t="s">
        <v>496</v>
      </c>
      <c r="I351" s="144"/>
      <c r="L351" s="33"/>
      <c r="M351" s="145"/>
      <c r="T351" s="54"/>
      <c r="AT351" s="18" t="s">
        <v>153</v>
      </c>
      <c r="AU351" s="18" t="s">
        <v>84</v>
      </c>
    </row>
    <row r="352" spans="2:65" s="12" customFormat="1" ht="22.5">
      <c r="B352" s="146"/>
      <c r="D352" s="147" t="s">
        <v>155</v>
      </c>
      <c r="E352" s="148" t="s">
        <v>19</v>
      </c>
      <c r="F352" s="149" t="s">
        <v>481</v>
      </c>
      <c r="H352" s="148" t="s">
        <v>19</v>
      </c>
      <c r="I352" s="150"/>
      <c r="L352" s="146"/>
      <c r="M352" s="151"/>
      <c r="T352" s="152"/>
      <c r="AT352" s="148" t="s">
        <v>155</v>
      </c>
      <c r="AU352" s="148" t="s">
        <v>84</v>
      </c>
      <c r="AV352" s="12" t="s">
        <v>82</v>
      </c>
      <c r="AW352" s="12" t="s">
        <v>35</v>
      </c>
      <c r="AX352" s="12" t="s">
        <v>74</v>
      </c>
      <c r="AY352" s="148" t="s">
        <v>144</v>
      </c>
    </row>
    <row r="353" spans="2:65" s="13" customFormat="1" ht="22.5">
      <c r="B353" s="153"/>
      <c r="D353" s="147" t="s">
        <v>155</v>
      </c>
      <c r="E353" s="154" t="s">
        <v>19</v>
      </c>
      <c r="F353" s="155" t="s">
        <v>482</v>
      </c>
      <c r="H353" s="156">
        <v>28.15</v>
      </c>
      <c r="I353" s="157"/>
      <c r="L353" s="153"/>
      <c r="M353" s="158"/>
      <c r="T353" s="159"/>
      <c r="AT353" s="154" t="s">
        <v>155</v>
      </c>
      <c r="AU353" s="154" t="s">
        <v>84</v>
      </c>
      <c r="AV353" s="13" t="s">
        <v>84</v>
      </c>
      <c r="AW353" s="13" t="s">
        <v>35</v>
      </c>
      <c r="AX353" s="13" t="s">
        <v>74</v>
      </c>
      <c r="AY353" s="154" t="s">
        <v>144</v>
      </c>
    </row>
    <row r="354" spans="2:65" s="15" customFormat="1" ht="11.25">
      <c r="B354" s="168"/>
      <c r="D354" s="147" t="s">
        <v>155</v>
      </c>
      <c r="E354" s="169" t="s">
        <v>19</v>
      </c>
      <c r="F354" s="170" t="s">
        <v>193</v>
      </c>
      <c r="H354" s="171">
        <v>28.15</v>
      </c>
      <c r="I354" s="172"/>
      <c r="L354" s="168"/>
      <c r="M354" s="173"/>
      <c r="T354" s="174"/>
      <c r="AT354" s="169" t="s">
        <v>155</v>
      </c>
      <c r="AU354" s="169" t="s">
        <v>84</v>
      </c>
      <c r="AV354" s="15" t="s">
        <v>151</v>
      </c>
      <c r="AW354" s="15" t="s">
        <v>35</v>
      </c>
      <c r="AX354" s="15" t="s">
        <v>82</v>
      </c>
      <c r="AY354" s="169" t="s">
        <v>144</v>
      </c>
    </row>
    <row r="355" spans="2:65" s="1" customFormat="1" ht="33" customHeight="1">
      <c r="B355" s="33"/>
      <c r="C355" s="129" t="s">
        <v>497</v>
      </c>
      <c r="D355" s="129" t="s">
        <v>147</v>
      </c>
      <c r="E355" s="130" t="s">
        <v>498</v>
      </c>
      <c r="F355" s="131" t="s">
        <v>499</v>
      </c>
      <c r="G355" s="132" t="s">
        <v>91</v>
      </c>
      <c r="H355" s="133">
        <v>356.9</v>
      </c>
      <c r="I355" s="134"/>
      <c r="J355" s="135">
        <f>ROUND(I355*H355,2)</f>
        <v>0</v>
      </c>
      <c r="K355" s="131" t="s">
        <v>150</v>
      </c>
      <c r="L355" s="33"/>
      <c r="M355" s="136" t="s">
        <v>19</v>
      </c>
      <c r="N355" s="137" t="s">
        <v>45</v>
      </c>
      <c r="P355" s="138">
        <f>O355*H355</f>
        <v>0</v>
      </c>
      <c r="Q355" s="138">
        <v>0</v>
      </c>
      <c r="R355" s="138">
        <f>Q355*H355</f>
        <v>0</v>
      </c>
      <c r="S355" s="138">
        <v>0</v>
      </c>
      <c r="T355" s="139">
        <f>S355*H355</f>
        <v>0</v>
      </c>
      <c r="AR355" s="140" t="s">
        <v>271</v>
      </c>
      <c r="AT355" s="140" t="s">
        <v>147</v>
      </c>
      <c r="AU355" s="140" t="s">
        <v>84</v>
      </c>
      <c r="AY355" s="18" t="s">
        <v>144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8" t="s">
        <v>82</v>
      </c>
      <c r="BK355" s="141">
        <f>ROUND(I355*H355,2)</f>
        <v>0</v>
      </c>
      <c r="BL355" s="18" t="s">
        <v>271</v>
      </c>
      <c r="BM355" s="140" t="s">
        <v>500</v>
      </c>
    </row>
    <row r="356" spans="2:65" s="1" customFormat="1" ht="11.25">
      <c r="B356" s="33"/>
      <c r="D356" s="142" t="s">
        <v>153</v>
      </c>
      <c r="F356" s="143" t="s">
        <v>501</v>
      </c>
      <c r="I356" s="144"/>
      <c r="L356" s="33"/>
      <c r="M356" s="145"/>
      <c r="T356" s="54"/>
      <c r="AT356" s="18" t="s">
        <v>153</v>
      </c>
      <c r="AU356" s="18" t="s">
        <v>84</v>
      </c>
    </row>
    <row r="357" spans="2:65" s="12" customFormat="1" ht="11.25">
      <c r="B357" s="146"/>
      <c r="D357" s="147" t="s">
        <v>155</v>
      </c>
      <c r="E357" s="148" t="s">
        <v>19</v>
      </c>
      <c r="F357" s="149" t="s">
        <v>502</v>
      </c>
      <c r="H357" s="148" t="s">
        <v>19</v>
      </c>
      <c r="I357" s="150"/>
      <c r="L357" s="146"/>
      <c r="M357" s="151"/>
      <c r="T357" s="152"/>
      <c r="AT357" s="148" t="s">
        <v>155</v>
      </c>
      <c r="AU357" s="148" t="s">
        <v>84</v>
      </c>
      <c r="AV357" s="12" t="s">
        <v>82</v>
      </c>
      <c r="AW357" s="12" t="s">
        <v>35</v>
      </c>
      <c r="AX357" s="12" t="s">
        <v>74</v>
      </c>
      <c r="AY357" s="148" t="s">
        <v>144</v>
      </c>
    </row>
    <row r="358" spans="2:65" s="13" customFormat="1" ht="11.25">
      <c r="B358" s="153"/>
      <c r="D358" s="147" t="s">
        <v>155</v>
      </c>
      <c r="E358" s="154" t="s">
        <v>19</v>
      </c>
      <c r="F358" s="155" t="s">
        <v>503</v>
      </c>
      <c r="H358" s="156">
        <v>271.875</v>
      </c>
      <c r="I358" s="157"/>
      <c r="L358" s="153"/>
      <c r="M358" s="158"/>
      <c r="T358" s="159"/>
      <c r="AT358" s="154" t="s">
        <v>155</v>
      </c>
      <c r="AU358" s="154" t="s">
        <v>84</v>
      </c>
      <c r="AV358" s="13" t="s">
        <v>84</v>
      </c>
      <c r="AW358" s="13" t="s">
        <v>35</v>
      </c>
      <c r="AX358" s="13" t="s">
        <v>74</v>
      </c>
      <c r="AY358" s="154" t="s">
        <v>144</v>
      </c>
    </row>
    <row r="359" spans="2:65" s="13" customFormat="1" ht="11.25">
      <c r="B359" s="153"/>
      <c r="D359" s="147" t="s">
        <v>155</v>
      </c>
      <c r="E359" s="154" t="s">
        <v>19</v>
      </c>
      <c r="F359" s="155" t="s">
        <v>504</v>
      </c>
      <c r="H359" s="156">
        <v>8.5</v>
      </c>
      <c r="I359" s="157"/>
      <c r="L359" s="153"/>
      <c r="M359" s="158"/>
      <c r="T359" s="159"/>
      <c r="AT359" s="154" t="s">
        <v>155</v>
      </c>
      <c r="AU359" s="154" t="s">
        <v>84</v>
      </c>
      <c r="AV359" s="13" t="s">
        <v>84</v>
      </c>
      <c r="AW359" s="13" t="s">
        <v>35</v>
      </c>
      <c r="AX359" s="13" t="s">
        <v>74</v>
      </c>
      <c r="AY359" s="154" t="s">
        <v>144</v>
      </c>
    </row>
    <row r="360" spans="2:65" s="13" customFormat="1" ht="11.25">
      <c r="B360" s="153"/>
      <c r="D360" s="147" t="s">
        <v>155</v>
      </c>
      <c r="E360" s="154" t="s">
        <v>19</v>
      </c>
      <c r="F360" s="155" t="s">
        <v>103</v>
      </c>
      <c r="H360" s="156">
        <v>1.125</v>
      </c>
      <c r="I360" s="157"/>
      <c r="L360" s="153"/>
      <c r="M360" s="158"/>
      <c r="T360" s="159"/>
      <c r="AT360" s="154" t="s">
        <v>155</v>
      </c>
      <c r="AU360" s="154" t="s">
        <v>84</v>
      </c>
      <c r="AV360" s="13" t="s">
        <v>84</v>
      </c>
      <c r="AW360" s="13" t="s">
        <v>35</v>
      </c>
      <c r="AX360" s="13" t="s">
        <v>74</v>
      </c>
      <c r="AY360" s="154" t="s">
        <v>144</v>
      </c>
    </row>
    <row r="361" spans="2:65" s="14" customFormat="1" ht="11.25">
      <c r="B361" s="161"/>
      <c r="D361" s="147" t="s">
        <v>155</v>
      </c>
      <c r="E361" s="162" t="s">
        <v>19</v>
      </c>
      <c r="F361" s="163" t="s">
        <v>180</v>
      </c>
      <c r="H361" s="164">
        <v>281.5</v>
      </c>
      <c r="I361" s="165"/>
      <c r="L361" s="161"/>
      <c r="M361" s="166"/>
      <c r="T361" s="167"/>
      <c r="AT361" s="162" t="s">
        <v>155</v>
      </c>
      <c r="AU361" s="162" t="s">
        <v>84</v>
      </c>
      <c r="AV361" s="14" t="s">
        <v>164</v>
      </c>
      <c r="AW361" s="14" t="s">
        <v>35</v>
      </c>
      <c r="AX361" s="14" t="s">
        <v>74</v>
      </c>
      <c r="AY361" s="162" t="s">
        <v>144</v>
      </c>
    </row>
    <row r="362" spans="2:65" s="12" customFormat="1" ht="33.75">
      <c r="B362" s="146"/>
      <c r="D362" s="147" t="s">
        <v>155</v>
      </c>
      <c r="E362" s="148" t="s">
        <v>19</v>
      </c>
      <c r="F362" s="149" t="s">
        <v>211</v>
      </c>
      <c r="H362" s="148" t="s">
        <v>19</v>
      </c>
      <c r="I362" s="150"/>
      <c r="L362" s="146"/>
      <c r="M362" s="151"/>
      <c r="T362" s="152"/>
      <c r="AT362" s="148" t="s">
        <v>155</v>
      </c>
      <c r="AU362" s="148" t="s">
        <v>84</v>
      </c>
      <c r="AV362" s="12" t="s">
        <v>82</v>
      </c>
      <c r="AW362" s="12" t="s">
        <v>35</v>
      </c>
      <c r="AX362" s="12" t="s">
        <v>74</v>
      </c>
      <c r="AY362" s="148" t="s">
        <v>144</v>
      </c>
    </row>
    <row r="363" spans="2:65" s="13" customFormat="1" ht="22.5">
      <c r="B363" s="153"/>
      <c r="D363" s="147" t="s">
        <v>155</v>
      </c>
      <c r="E363" s="154" t="s">
        <v>19</v>
      </c>
      <c r="F363" s="155" t="s">
        <v>479</v>
      </c>
      <c r="H363" s="156">
        <v>71.400000000000006</v>
      </c>
      <c r="I363" s="157"/>
      <c r="L363" s="153"/>
      <c r="M363" s="158"/>
      <c r="T363" s="159"/>
      <c r="AT363" s="154" t="s">
        <v>155</v>
      </c>
      <c r="AU363" s="154" t="s">
        <v>84</v>
      </c>
      <c r="AV363" s="13" t="s">
        <v>84</v>
      </c>
      <c r="AW363" s="13" t="s">
        <v>35</v>
      </c>
      <c r="AX363" s="13" t="s">
        <v>74</v>
      </c>
      <c r="AY363" s="154" t="s">
        <v>144</v>
      </c>
    </row>
    <row r="364" spans="2:65" s="13" customFormat="1" ht="22.5">
      <c r="B364" s="153"/>
      <c r="D364" s="147" t="s">
        <v>155</v>
      </c>
      <c r="E364" s="154" t="s">
        <v>19</v>
      </c>
      <c r="F364" s="155" t="s">
        <v>505</v>
      </c>
      <c r="H364" s="156">
        <v>4</v>
      </c>
      <c r="I364" s="157"/>
      <c r="L364" s="153"/>
      <c r="M364" s="158"/>
      <c r="T364" s="159"/>
      <c r="AT364" s="154" t="s">
        <v>155</v>
      </c>
      <c r="AU364" s="154" t="s">
        <v>84</v>
      </c>
      <c r="AV364" s="13" t="s">
        <v>84</v>
      </c>
      <c r="AW364" s="13" t="s">
        <v>35</v>
      </c>
      <c r="AX364" s="13" t="s">
        <v>74</v>
      </c>
      <c r="AY364" s="154" t="s">
        <v>144</v>
      </c>
    </row>
    <row r="365" spans="2:65" s="14" customFormat="1" ht="11.25">
      <c r="B365" s="161"/>
      <c r="D365" s="147" t="s">
        <v>155</v>
      </c>
      <c r="E365" s="162" t="s">
        <v>19</v>
      </c>
      <c r="F365" s="163" t="s">
        <v>180</v>
      </c>
      <c r="H365" s="164">
        <v>75.400000000000006</v>
      </c>
      <c r="I365" s="165"/>
      <c r="L365" s="161"/>
      <c r="M365" s="166"/>
      <c r="T365" s="167"/>
      <c r="AT365" s="162" t="s">
        <v>155</v>
      </c>
      <c r="AU365" s="162" t="s">
        <v>84</v>
      </c>
      <c r="AV365" s="14" t="s">
        <v>164</v>
      </c>
      <c r="AW365" s="14" t="s">
        <v>35</v>
      </c>
      <c r="AX365" s="14" t="s">
        <v>74</v>
      </c>
      <c r="AY365" s="162" t="s">
        <v>144</v>
      </c>
    </row>
    <row r="366" spans="2:65" s="15" customFormat="1" ht="11.25">
      <c r="B366" s="168"/>
      <c r="D366" s="147" t="s">
        <v>155</v>
      </c>
      <c r="E366" s="169" t="s">
        <v>19</v>
      </c>
      <c r="F366" s="170" t="s">
        <v>193</v>
      </c>
      <c r="H366" s="171">
        <v>356.9</v>
      </c>
      <c r="I366" s="172"/>
      <c r="L366" s="168"/>
      <c r="M366" s="173"/>
      <c r="T366" s="174"/>
      <c r="AT366" s="169" t="s">
        <v>155</v>
      </c>
      <c r="AU366" s="169" t="s">
        <v>84</v>
      </c>
      <c r="AV366" s="15" t="s">
        <v>151</v>
      </c>
      <c r="AW366" s="15" t="s">
        <v>35</v>
      </c>
      <c r="AX366" s="15" t="s">
        <v>82</v>
      </c>
      <c r="AY366" s="169" t="s">
        <v>144</v>
      </c>
    </row>
    <row r="367" spans="2:65" s="1" customFormat="1" ht="16.5" customHeight="1">
      <c r="B367" s="33"/>
      <c r="C367" s="176" t="s">
        <v>506</v>
      </c>
      <c r="D367" s="176" t="s">
        <v>289</v>
      </c>
      <c r="E367" s="177" t="s">
        <v>507</v>
      </c>
      <c r="F367" s="178" t="s">
        <v>508</v>
      </c>
      <c r="G367" s="179" t="s">
        <v>398</v>
      </c>
      <c r="H367" s="180">
        <v>2.6</v>
      </c>
      <c r="I367" s="181"/>
      <c r="J367" s="182">
        <f>ROUND(I367*H367,2)</f>
        <v>0</v>
      </c>
      <c r="K367" s="178" t="s">
        <v>150</v>
      </c>
      <c r="L367" s="183"/>
      <c r="M367" s="184" t="s">
        <v>19</v>
      </c>
      <c r="N367" s="185" t="s">
        <v>45</v>
      </c>
      <c r="P367" s="138">
        <f>O367*H367</f>
        <v>0</v>
      </c>
      <c r="Q367" s="138">
        <v>0.55000000000000004</v>
      </c>
      <c r="R367" s="138">
        <f>Q367*H367</f>
        <v>1.4300000000000002</v>
      </c>
      <c r="S367" s="138">
        <v>0</v>
      </c>
      <c r="T367" s="139">
        <f>S367*H367</f>
        <v>0</v>
      </c>
      <c r="AR367" s="140" t="s">
        <v>293</v>
      </c>
      <c r="AT367" s="140" t="s">
        <v>289</v>
      </c>
      <c r="AU367" s="140" t="s">
        <v>84</v>
      </c>
      <c r="AY367" s="18" t="s">
        <v>144</v>
      </c>
      <c r="BE367" s="141">
        <f>IF(N367="základní",J367,0)</f>
        <v>0</v>
      </c>
      <c r="BF367" s="141">
        <f>IF(N367="snížená",J367,0)</f>
        <v>0</v>
      </c>
      <c r="BG367" s="141">
        <f>IF(N367="zákl. přenesená",J367,0)</f>
        <v>0</v>
      </c>
      <c r="BH367" s="141">
        <f>IF(N367="sníž. přenesená",J367,0)</f>
        <v>0</v>
      </c>
      <c r="BI367" s="141">
        <f>IF(N367="nulová",J367,0)</f>
        <v>0</v>
      </c>
      <c r="BJ367" s="18" t="s">
        <v>82</v>
      </c>
      <c r="BK367" s="141">
        <f>ROUND(I367*H367,2)</f>
        <v>0</v>
      </c>
      <c r="BL367" s="18" t="s">
        <v>271</v>
      </c>
      <c r="BM367" s="140" t="s">
        <v>509</v>
      </c>
    </row>
    <row r="368" spans="2:65" s="12" customFormat="1" ht="11.25">
      <c r="B368" s="146"/>
      <c r="D368" s="147" t="s">
        <v>155</v>
      </c>
      <c r="E368" s="148" t="s">
        <v>19</v>
      </c>
      <c r="F368" s="149" t="s">
        <v>510</v>
      </c>
      <c r="H368" s="148" t="s">
        <v>19</v>
      </c>
      <c r="I368" s="150"/>
      <c r="L368" s="146"/>
      <c r="M368" s="151"/>
      <c r="T368" s="152"/>
      <c r="AT368" s="148" t="s">
        <v>155</v>
      </c>
      <c r="AU368" s="148" t="s">
        <v>84</v>
      </c>
      <c r="AV368" s="12" t="s">
        <v>82</v>
      </c>
      <c r="AW368" s="12" t="s">
        <v>35</v>
      </c>
      <c r="AX368" s="12" t="s">
        <v>74</v>
      </c>
      <c r="AY368" s="148" t="s">
        <v>144</v>
      </c>
    </row>
    <row r="369" spans="2:65" s="13" customFormat="1" ht="11.25">
      <c r="B369" s="153"/>
      <c r="D369" s="147" t="s">
        <v>155</v>
      </c>
      <c r="E369" s="154" t="s">
        <v>19</v>
      </c>
      <c r="F369" s="155" t="s">
        <v>511</v>
      </c>
      <c r="H369" s="156">
        <v>2.1360000000000001</v>
      </c>
      <c r="I369" s="157"/>
      <c r="L369" s="153"/>
      <c r="M369" s="158"/>
      <c r="T369" s="159"/>
      <c r="AT369" s="154" t="s">
        <v>155</v>
      </c>
      <c r="AU369" s="154" t="s">
        <v>84</v>
      </c>
      <c r="AV369" s="13" t="s">
        <v>84</v>
      </c>
      <c r="AW369" s="13" t="s">
        <v>35</v>
      </c>
      <c r="AX369" s="13" t="s">
        <v>74</v>
      </c>
      <c r="AY369" s="154" t="s">
        <v>144</v>
      </c>
    </row>
    <row r="370" spans="2:65" s="13" customFormat="1" ht="11.25">
      <c r="B370" s="153"/>
      <c r="D370" s="147" t="s">
        <v>155</v>
      </c>
      <c r="E370" s="154" t="s">
        <v>19</v>
      </c>
      <c r="F370" s="155" t="s">
        <v>512</v>
      </c>
      <c r="H370" s="156">
        <v>0.14599999999999999</v>
      </c>
      <c r="I370" s="157"/>
      <c r="L370" s="153"/>
      <c r="M370" s="158"/>
      <c r="T370" s="159"/>
      <c r="AT370" s="154" t="s">
        <v>155</v>
      </c>
      <c r="AU370" s="154" t="s">
        <v>84</v>
      </c>
      <c r="AV370" s="13" t="s">
        <v>84</v>
      </c>
      <c r="AW370" s="13" t="s">
        <v>35</v>
      </c>
      <c r="AX370" s="13" t="s">
        <v>74</v>
      </c>
      <c r="AY370" s="154" t="s">
        <v>144</v>
      </c>
    </row>
    <row r="371" spans="2:65" s="13" customFormat="1" ht="11.25">
      <c r="B371" s="153"/>
      <c r="D371" s="147" t="s">
        <v>155</v>
      </c>
      <c r="E371" s="154" t="s">
        <v>19</v>
      </c>
      <c r="F371" s="155" t="s">
        <v>513</v>
      </c>
      <c r="H371" s="156">
        <v>8.2000000000000003E-2</v>
      </c>
      <c r="I371" s="157"/>
      <c r="L371" s="153"/>
      <c r="M371" s="158"/>
      <c r="T371" s="159"/>
      <c r="AT371" s="154" t="s">
        <v>155</v>
      </c>
      <c r="AU371" s="154" t="s">
        <v>84</v>
      </c>
      <c r="AV371" s="13" t="s">
        <v>84</v>
      </c>
      <c r="AW371" s="13" t="s">
        <v>35</v>
      </c>
      <c r="AX371" s="13" t="s">
        <v>74</v>
      </c>
      <c r="AY371" s="154" t="s">
        <v>144</v>
      </c>
    </row>
    <row r="372" spans="2:65" s="15" customFormat="1" ht="11.25">
      <c r="B372" s="168"/>
      <c r="D372" s="147" t="s">
        <v>155</v>
      </c>
      <c r="E372" s="169" t="s">
        <v>19</v>
      </c>
      <c r="F372" s="170" t="s">
        <v>193</v>
      </c>
      <c r="H372" s="171">
        <v>2.3639999999999999</v>
      </c>
      <c r="I372" s="172"/>
      <c r="L372" s="168"/>
      <c r="M372" s="173"/>
      <c r="T372" s="174"/>
      <c r="AT372" s="169" t="s">
        <v>155</v>
      </c>
      <c r="AU372" s="169" t="s">
        <v>84</v>
      </c>
      <c r="AV372" s="15" t="s">
        <v>151</v>
      </c>
      <c r="AW372" s="15" t="s">
        <v>35</v>
      </c>
      <c r="AX372" s="15" t="s">
        <v>82</v>
      </c>
      <c r="AY372" s="169" t="s">
        <v>144</v>
      </c>
    </row>
    <row r="373" spans="2:65" s="13" customFormat="1" ht="11.25">
      <c r="B373" s="153"/>
      <c r="D373" s="147" t="s">
        <v>155</v>
      </c>
      <c r="F373" s="155" t="s">
        <v>514</v>
      </c>
      <c r="H373" s="156">
        <v>2.6</v>
      </c>
      <c r="I373" s="157"/>
      <c r="L373" s="153"/>
      <c r="M373" s="158"/>
      <c r="T373" s="159"/>
      <c r="AT373" s="154" t="s">
        <v>155</v>
      </c>
      <c r="AU373" s="154" t="s">
        <v>84</v>
      </c>
      <c r="AV373" s="13" t="s">
        <v>84</v>
      </c>
      <c r="AW373" s="13" t="s">
        <v>4</v>
      </c>
      <c r="AX373" s="13" t="s">
        <v>82</v>
      </c>
      <c r="AY373" s="154" t="s">
        <v>144</v>
      </c>
    </row>
    <row r="374" spans="2:65" s="1" customFormat="1" ht="24.2" customHeight="1">
      <c r="B374" s="33"/>
      <c r="C374" s="129" t="s">
        <v>515</v>
      </c>
      <c r="D374" s="129" t="s">
        <v>147</v>
      </c>
      <c r="E374" s="130" t="s">
        <v>516</v>
      </c>
      <c r="F374" s="131" t="s">
        <v>517</v>
      </c>
      <c r="G374" s="132" t="s">
        <v>208</v>
      </c>
      <c r="H374" s="133">
        <v>402</v>
      </c>
      <c r="I374" s="134"/>
      <c r="J374" s="135">
        <f>ROUND(I374*H374,2)</f>
        <v>0</v>
      </c>
      <c r="K374" s="131" t="s">
        <v>150</v>
      </c>
      <c r="L374" s="33"/>
      <c r="M374" s="136" t="s">
        <v>19</v>
      </c>
      <c r="N374" s="137" t="s">
        <v>45</v>
      </c>
      <c r="P374" s="138">
        <f>O374*H374</f>
        <v>0</v>
      </c>
      <c r="Q374" s="138">
        <v>2.0000000000000002E-5</v>
      </c>
      <c r="R374" s="138">
        <f>Q374*H374</f>
        <v>8.0400000000000003E-3</v>
      </c>
      <c r="S374" s="138">
        <v>0</v>
      </c>
      <c r="T374" s="139">
        <f>S374*H374</f>
        <v>0</v>
      </c>
      <c r="AR374" s="140" t="s">
        <v>271</v>
      </c>
      <c r="AT374" s="140" t="s">
        <v>147</v>
      </c>
      <c r="AU374" s="140" t="s">
        <v>84</v>
      </c>
      <c r="AY374" s="18" t="s">
        <v>144</v>
      </c>
      <c r="BE374" s="141">
        <f>IF(N374="základní",J374,0)</f>
        <v>0</v>
      </c>
      <c r="BF374" s="141">
        <f>IF(N374="snížená",J374,0)</f>
        <v>0</v>
      </c>
      <c r="BG374" s="141">
        <f>IF(N374="zákl. přenesená",J374,0)</f>
        <v>0</v>
      </c>
      <c r="BH374" s="141">
        <f>IF(N374="sníž. přenesená",J374,0)</f>
        <v>0</v>
      </c>
      <c r="BI374" s="141">
        <f>IF(N374="nulová",J374,0)</f>
        <v>0</v>
      </c>
      <c r="BJ374" s="18" t="s">
        <v>82</v>
      </c>
      <c r="BK374" s="141">
        <f>ROUND(I374*H374,2)</f>
        <v>0</v>
      </c>
      <c r="BL374" s="18" t="s">
        <v>271</v>
      </c>
      <c r="BM374" s="140" t="s">
        <v>518</v>
      </c>
    </row>
    <row r="375" spans="2:65" s="1" customFormat="1" ht="11.25">
      <c r="B375" s="33"/>
      <c r="D375" s="142" t="s">
        <v>153</v>
      </c>
      <c r="F375" s="143" t="s">
        <v>519</v>
      </c>
      <c r="I375" s="144"/>
      <c r="L375" s="33"/>
      <c r="M375" s="145"/>
      <c r="T375" s="54"/>
      <c r="AT375" s="18" t="s">
        <v>153</v>
      </c>
      <c r="AU375" s="18" t="s">
        <v>84</v>
      </c>
    </row>
    <row r="376" spans="2:65" s="12" customFormat="1" ht="11.25">
      <c r="B376" s="146"/>
      <c r="D376" s="147" t="s">
        <v>155</v>
      </c>
      <c r="E376" s="148" t="s">
        <v>19</v>
      </c>
      <c r="F376" s="149" t="s">
        <v>520</v>
      </c>
      <c r="H376" s="148" t="s">
        <v>19</v>
      </c>
      <c r="I376" s="150"/>
      <c r="L376" s="146"/>
      <c r="M376" s="151"/>
      <c r="T376" s="152"/>
      <c r="AT376" s="148" t="s">
        <v>155</v>
      </c>
      <c r="AU376" s="148" t="s">
        <v>84</v>
      </c>
      <c r="AV376" s="12" t="s">
        <v>82</v>
      </c>
      <c r="AW376" s="12" t="s">
        <v>35</v>
      </c>
      <c r="AX376" s="12" t="s">
        <v>74</v>
      </c>
      <c r="AY376" s="148" t="s">
        <v>144</v>
      </c>
    </row>
    <row r="377" spans="2:65" s="13" customFormat="1" ht="11.25">
      <c r="B377" s="153"/>
      <c r="D377" s="147" t="s">
        <v>155</v>
      </c>
      <c r="E377" s="154" t="s">
        <v>19</v>
      </c>
      <c r="F377" s="155" t="s">
        <v>521</v>
      </c>
      <c r="H377" s="156">
        <v>304.5</v>
      </c>
      <c r="I377" s="157"/>
      <c r="L377" s="153"/>
      <c r="M377" s="158"/>
      <c r="T377" s="159"/>
      <c r="AT377" s="154" t="s">
        <v>155</v>
      </c>
      <c r="AU377" s="154" t="s">
        <v>84</v>
      </c>
      <c r="AV377" s="13" t="s">
        <v>84</v>
      </c>
      <c r="AW377" s="13" t="s">
        <v>35</v>
      </c>
      <c r="AX377" s="13" t="s">
        <v>74</v>
      </c>
      <c r="AY377" s="154" t="s">
        <v>144</v>
      </c>
    </row>
    <row r="378" spans="2:65" s="13" customFormat="1" ht="11.25">
      <c r="B378" s="153"/>
      <c r="D378" s="147" t="s">
        <v>155</v>
      </c>
      <c r="E378" s="154" t="s">
        <v>19</v>
      </c>
      <c r="F378" s="155" t="s">
        <v>522</v>
      </c>
      <c r="H378" s="156">
        <v>25</v>
      </c>
      <c r="I378" s="157"/>
      <c r="L378" s="153"/>
      <c r="M378" s="158"/>
      <c r="T378" s="159"/>
      <c r="AT378" s="154" t="s">
        <v>155</v>
      </c>
      <c r="AU378" s="154" t="s">
        <v>84</v>
      </c>
      <c r="AV378" s="13" t="s">
        <v>84</v>
      </c>
      <c r="AW378" s="13" t="s">
        <v>35</v>
      </c>
      <c r="AX378" s="13" t="s">
        <v>74</v>
      </c>
      <c r="AY378" s="154" t="s">
        <v>144</v>
      </c>
    </row>
    <row r="379" spans="2:65" s="12" customFormat="1" ht="11.25">
      <c r="B379" s="146"/>
      <c r="D379" s="147" t="s">
        <v>155</v>
      </c>
      <c r="E379" s="148" t="s">
        <v>19</v>
      </c>
      <c r="F379" s="149" t="s">
        <v>523</v>
      </c>
      <c r="H379" s="148" t="s">
        <v>19</v>
      </c>
      <c r="I379" s="150"/>
      <c r="L379" s="146"/>
      <c r="M379" s="151"/>
      <c r="T379" s="152"/>
      <c r="AT379" s="148" t="s">
        <v>155</v>
      </c>
      <c r="AU379" s="148" t="s">
        <v>84</v>
      </c>
      <c r="AV379" s="12" t="s">
        <v>82</v>
      </c>
      <c r="AW379" s="12" t="s">
        <v>35</v>
      </c>
      <c r="AX379" s="12" t="s">
        <v>74</v>
      </c>
      <c r="AY379" s="148" t="s">
        <v>144</v>
      </c>
    </row>
    <row r="380" spans="2:65" s="13" customFormat="1" ht="11.25">
      <c r="B380" s="153"/>
      <c r="D380" s="147" t="s">
        <v>155</v>
      </c>
      <c r="E380" s="154" t="s">
        <v>19</v>
      </c>
      <c r="F380" s="155" t="s">
        <v>524</v>
      </c>
      <c r="H380" s="156">
        <v>68</v>
      </c>
      <c r="I380" s="157"/>
      <c r="L380" s="153"/>
      <c r="M380" s="158"/>
      <c r="T380" s="159"/>
      <c r="AT380" s="154" t="s">
        <v>155</v>
      </c>
      <c r="AU380" s="154" t="s">
        <v>84</v>
      </c>
      <c r="AV380" s="13" t="s">
        <v>84</v>
      </c>
      <c r="AW380" s="13" t="s">
        <v>35</v>
      </c>
      <c r="AX380" s="13" t="s">
        <v>74</v>
      </c>
      <c r="AY380" s="154" t="s">
        <v>144</v>
      </c>
    </row>
    <row r="381" spans="2:65" s="13" customFormat="1" ht="11.25">
      <c r="B381" s="153"/>
      <c r="D381" s="147" t="s">
        <v>155</v>
      </c>
      <c r="E381" s="154" t="s">
        <v>19</v>
      </c>
      <c r="F381" s="155" t="s">
        <v>525</v>
      </c>
      <c r="H381" s="156">
        <v>4.5</v>
      </c>
      <c r="I381" s="157"/>
      <c r="L381" s="153"/>
      <c r="M381" s="158"/>
      <c r="T381" s="159"/>
      <c r="AT381" s="154" t="s">
        <v>155</v>
      </c>
      <c r="AU381" s="154" t="s">
        <v>84</v>
      </c>
      <c r="AV381" s="13" t="s">
        <v>84</v>
      </c>
      <c r="AW381" s="13" t="s">
        <v>35</v>
      </c>
      <c r="AX381" s="13" t="s">
        <v>74</v>
      </c>
      <c r="AY381" s="154" t="s">
        <v>144</v>
      </c>
    </row>
    <row r="382" spans="2:65" s="15" customFormat="1" ht="11.25">
      <c r="B382" s="168"/>
      <c r="D382" s="147" t="s">
        <v>155</v>
      </c>
      <c r="E382" s="169" t="s">
        <v>19</v>
      </c>
      <c r="F382" s="170" t="s">
        <v>193</v>
      </c>
      <c r="H382" s="171">
        <v>402</v>
      </c>
      <c r="I382" s="172"/>
      <c r="L382" s="168"/>
      <c r="M382" s="173"/>
      <c r="T382" s="174"/>
      <c r="AT382" s="169" t="s">
        <v>155</v>
      </c>
      <c r="AU382" s="169" t="s">
        <v>84</v>
      </c>
      <c r="AV382" s="15" t="s">
        <v>151</v>
      </c>
      <c r="AW382" s="15" t="s">
        <v>35</v>
      </c>
      <c r="AX382" s="15" t="s">
        <v>82</v>
      </c>
      <c r="AY382" s="169" t="s">
        <v>144</v>
      </c>
    </row>
    <row r="383" spans="2:65" s="1" customFormat="1" ht="16.5" customHeight="1">
      <c r="B383" s="33"/>
      <c r="C383" s="176" t="s">
        <v>526</v>
      </c>
      <c r="D383" s="176" t="s">
        <v>289</v>
      </c>
      <c r="E383" s="177" t="s">
        <v>507</v>
      </c>
      <c r="F383" s="178" t="s">
        <v>508</v>
      </c>
      <c r="G383" s="179" t="s">
        <v>398</v>
      </c>
      <c r="H383" s="180">
        <v>1.0620000000000001</v>
      </c>
      <c r="I383" s="181"/>
      <c r="J383" s="182">
        <f>ROUND(I383*H383,2)</f>
        <v>0</v>
      </c>
      <c r="K383" s="178" t="s">
        <v>150</v>
      </c>
      <c r="L383" s="183"/>
      <c r="M383" s="184" t="s">
        <v>19</v>
      </c>
      <c r="N383" s="185" t="s">
        <v>45</v>
      </c>
      <c r="P383" s="138">
        <f>O383*H383</f>
        <v>0</v>
      </c>
      <c r="Q383" s="138">
        <v>0.55000000000000004</v>
      </c>
      <c r="R383" s="138">
        <f>Q383*H383</f>
        <v>0.58410000000000006</v>
      </c>
      <c r="S383" s="138">
        <v>0</v>
      </c>
      <c r="T383" s="139">
        <f>S383*H383</f>
        <v>0</v>
      </c>
      <c r="AR383" s="140" t="s">
        <v>293</v>
      </c>
      <c r="AT383" s="140" t="s">
        <v>289</v>
      </c>
      <c r="AU383" s="140" t="s">
        <v>84</v>
      </c>
      <c r="AY383" s="18" t="s">
        <v>144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8" t="s">
        <v>82</v>
      </c>
      <c r="BK383" s="141">
        <f>ROUND(I383*H383,2)</f>
        <v>0</v>
      </c>
      <c r="BL383" s="18" t="s">
        <v>271</v>
      </c>
      <c r="BM383" s="140" t="s">
        <v>527</v>
      </c>
    </row>
    <row r="384" spans="2:65" s="12" customFormat="1" ht="11.25">
      <c r="B384" s="146"/>
      <c r="D384" s="147" t="s">
        <v>155</v>
      </c>
      <c r="E384" s="148" t="s">
        <v>19</v>
      </c>
      <c r="F384" s="149" t="s">
        <v>520</v>
      </c>
      <c r="H384" s="148" t="s">
        <v>19</v>
      </c>
      <c r="I384" s="150"/>
      <c r="L384" s="146"/>
      <c r="M384" s="151"/>
      <c r="T384" s="152"/>
      <c r="AT384" s="148" t="s">
        <v>155</v>
      </c>
      <c r="AU384" s="148" t="s">
        <v>84</v>
      </c>
      <c r="AV384" s="12" t="s">
        <v>82</v>
      </c>
      <c r="AW384" s="12" t="s">
        <v>35</v>
      </c>
      <c r="AX384" s="12" t="s">
        <v>74</v>
      </c>
      <c r="AY384" s="148" t="s">
        <v>144</v>
      </c>
    </row>
    <row r="385" spans="2:65" s="13" customFormat="1" ht="11.25">
      <c r="B385" s="153"/>
      <c r="D385" s="147" t="s">
        <v>155</v>
      </c>
      <c r="E385" s="154" t="s">
        <v>19</v>
      </c>
      <c r="F385" s="155" t="s">
        <v>528</v>
      </c>
      <c r="H385" s="156">
        <v>0.96499999999999997</v>
      </c>
      <c r="I385" s="157"/>
      <c r="L385" s="153"/>
      <c r="M385" s="158"/>
      <c r="T385" s="159"/>
      <c r="AT385" s="154" t="s">
        <v>155</v>
      </c>
      <c r="AU385" s="154" t="s">
        <v>84</v>
      </c>
      <c r="AV385" s="13" t="s">
        <v>84</v>
      </c>
      <c r="AW385" s="13" t="s">
        <v>35</v>
      </c>
      <c r="AX385" s="13" t="s">
        <v>82</v>
      </c>
      <c r="AY385" s="154" t="s">
        <v>144</v>
      </c>
    </row>
    <row r="386" spans="2:65" s="13" customFormat="1" ht="11.25">
      <c r="B386" s="153"/>
      <c r="D386" s="147" t="s">
        <v>155</v>
      </c>
      <c r="F386" s="155" t="s">
        <v>529</v>
      </c>
      <c r="H386" s="156">
        <v>1.0620000000000001</v>
      </c>
      <c r="I386" s="157"/>
      <c r="L386" s="153"/>
      <c r="M386" s="158"/>
      <c r="T386" s="159"/>
      <c r="AT386" s="154" t="s">
        <v>155</v>
      </c>
      <c r="AU386" s="154" t="s">
        <v>84</v>
      </c>
      <c r="AV386" s="13" t="s">
        <v>84</v>
      </c>
      <c r="AW386" s="13" t="s">
        <v>4</v>
      </c>
      <c r="AX386" s="13" t="s">
        <v>82</v>
      </c>
      <c r="AY386" s="154" t="s">
        <v>144</v>
      </c>
    </row>
    <row r="387" spans="2:65" s="1" customFormat="1" ht="37.9" customHeight="1">
      <c r="B387" s="33"/>
      <c r="C387" s="129" t="s">
        <v>530</v>
      </c>
      <c r="D387" s="129" t="s">
        <v>147</v>
      </c>
      <c r="E387" s="130" t="s">
        <v>531</v>
      </c>
      <c r="F387" s="131" t="s">
        <v>532</v>
      </c>
      <c r="G387" s="132" t="s">
        <v>398</v>
      </c>
      <c r="H387" s="133">
        <v>8.9</v>
      </c>
      <c r="I387" s="134"/>
      <c r="J387" s="135">
        <f>ROUND(I387*H387,2)</f>
        <v>0</v>
      </c>
      <c r="K387" s="131" t="s">
        <v>150</v>
      </c>
      <c r="L387" s="33"/>
      <c r="M387" s="136" t="s">
        <v>19</v>
      </c>
      <c r="N387" s="137" t="s">
        <v>45</v>
      </c>
      <c r="P387" s="138">
        <f>O387*H387</f>
        <v>0</v>
      </c>
      <c r="Q387" s="138">
        <v>2.3369999999999998E-2</v>
      </c>
      <c r="R387" s="138">
        <f>Q387*H387</f>
        <v>0.20799299999999998</v>
      </c>
      <c r="S387" s="138">
        <v>0</v>
      </c>
      <c r="T387" s="139">
        <f>S387*H387</f>
        <v>0</v>
      </c>
      <c r="AR387" s="140" t="s">
        <v>271</v>
      </c>
      <c r="AT387" s="140" t="s">
        <v>147</v>
      </c>
      <c r="AU387" s="140" t="s">
        <v>84</v>
      </c>
      <c r="AY387" s="18" t="s">
        <v>144</v>
      </c>
      <c r="BE387" s="141">
        <f>IF(N387="základní",J387,0)</f>
        <v>0</v>
      </c>
      <c r="BF387" s="141">
        <f>IF(N387="snížená",J387,0)</f>
        <v>0</v>
      </c>
      <c r="BG387" s="141">
        <f>IF(N387="zákl. přenesená",J387,0)</f>
        <v>0</v>
      </c>
      <c r="BH387" s="141">
        <f>IF(N387="sníž. přenesená",J387,0)</f>
        <v>0</v>
      </c>
      <c r="BI387" s="141">
        <f>IF(N387="nulová",J387,0)</f>
        <v>0</v>
      </c>
      <c r="BJ387" s="18" t="s">
        <v>82</v>
      </c>
      <c r="BK387" s="141">
        <f>ROUND(I387*H387,2)</f>
        <v>0</v>
      </c>
      <c r="BL387" s="18" t="s">
        <v>271</v>
      </c>
      <c r="BM387" s="140" t="s">
        <v>533</v>
      </c>
    </row>
    <row r="388" spans="2:65" s="1" customFormat="1" ht="11.25">
      <c r="B388" s="33"/>
      <c r="D388" s="142" t="s">
        <v>153</v>
      </c>
      <c r="F388" s="143" t="s">
        <v>534</v>
      </c>
      <c r="I388" s="144"/>
      <c r="L388" s="33"/>
      <c r="M388" s="145"/>
      <c r="T388" s="54"/>
      <c r="AT388" s="18" t="s">
        <v>153</v>
      </c>
      <c r="AU388" s="18" t="s">
        <v>84</v>
      </c>
    </row>
    <row r="389" spans="2:65" s="13" customFormat="1" ht="11.25">
      <c r="B389" s="153"/>
      <c r="D389" s="147" t="s">
        <v>155</v>
      </c>
      <c r="E389" s="154" t="s">
        <v>19</v>
      </c>
      <c r="F389" s="155" t="s">
        <v>535</v>
      </c>
      <c r="H389" s="156">
        <v>1.964</v>
      </c>
      <c r="I389" s="157"/>
      <c r="L389" s="153"/>
      <c r="M389" s="158"/>
      <c r="T389" s="159"/>
      <c r="AT389" s="154" t="s">
        <v>155</v>
      </c>
      <c r="AU389" s="154" t="s">
        <v>84</v>
      </c>
      <c r="AV389" s="13" t="s">
        <v>84</v>
      </c>
      <c r="AW389" s="13" t="s">
        <v>35</v>
      </c>
      <c r="AX389" s="13" t="s">
        <v>74</v>
      </c>
      <c r="AY389" s="154" t="s">
        <v>144</v>
      </c>
    </row>
    <row r="390" spans="2:65" s="13" customFormat="1" ht="22.5">
      <c r="B390" s="153"/>
      <c r="D390" s="147" t="s">
        <v>155</v>
      </c>
      <c r="E390" s="154" t="s">
        <v>19</v>
      </c>
      <c r="F390" s="155" t="s">
        <v>536</v>
      </c>
      <c r="H390" s="156">
        <v>0.34300000000000003</v>
      </c>
      <c r="I390" s="157"/>
      <c r="L390" s="153"/>
      <c r="M390" s="158"/>
      <c r="T390" s="159"/>
      <c r="AT390" s="154" t="s">
        <v>155</v>
      </c>
      <c r="AU390" s="154" t="s">
        <v>84</v>
      </c>
      <c r="AV390" s="13" t="s">
        <v>84</v>
      </c>
      <c r="AW390" s="13" t="s">
        <v>35</v>
      </c>
      <c r="AX390" s="13" t="s">
        <v>74</v>
      </c>
      <c r="AY390" s="154" t="s">
        <v>144</v>
      </c>
    </row>
    <row r="391" spans="2:65" s="13" customFormat="1" ht="11.25">
      <c r="B391" s="153"/>
      <c r="D391" s="147" t="s">
        <v>155</v>
      </c>
      <c r="E391" s="154" t="s">
        <v>19</v>
      </c>
      <c r="F391" s="155" t="s">
        <v>537</v>
      </c>
      <c r="H391" s="156">
        <v>2.589</v>
      </c>
      <c r="I391" s="157"/>
      <c r="L391" s="153"/>
      <c r="M391" s="158"/>
      <c r="T391" s="159"/>
      <c r="AT391" s="154" t="s">
        <v>155</v>
      </c>
      <c r="AU391" s="154" t="s">
        <v>84</v>
      </c>
      <c r="AV391" s="13" t="s">
        <v>84</v>
      </c>
      <c r="AW391" s="13" t="s">
        <v>35</v>
      </c>
      <c r="AX391" s="13" t="s">
        <v>74</v>
      </c>
      <c r="AY391" s="154" t="s">
        <v>144</v>
      </c>
    </row>
    <row r="392" spans="2:65" s="13" customFormat="1" ht="11.25">
      <c r="B392" s="153"/>
      <c r="D392" s="147" t="s">
        <v>155</v>
      </c>
      <c r="E392" s="154" t="s">
        <v>19</v>
      </c>
      <c r="F392" s="155" t="s">
        <v>538</v>
      </c>
      <c r="H392" s="156">
        <v>2.3639999999999999</v>
      </c>
      <c r="I392" s="157"/>
      <c r="L392" s="153"/>
      <c r="M392" s="158"/>
      <c r="T392" s="159"/>
      <c r="AT392" s="154" t="s">
        <v>155</v>
      </c>
      <c r="AU392" s="154" t="s">
        <v>84</v>
      </c>
      <c r="AV392" s="13" t="s">
        <v>84</v>
      </c>
      <c r="AW392" s="13" t="s">
        <v>35</v>
      </c>
      <c r="AX392" s="13" t="s">
        <v>74</v>
      </c>
      <c r="AY392" s="154" t="s">
        <v>144</v>
      </c>
    </row>
    <row r="393" spans="2:65" s="13" customFormat="1" ht="11.25">
      <c r="B393" s="153"/>
      <c r="D393" s="147" t="s">
        <v>155</v>
      </c>
      <c r="E393" s="154" t="s">
        <v>19</v>
      </c>
      <c r="F393" s="155" t="s">
        <v>539</v>
      </c>
      <c r="H393" s="156">
        <v>0.96499999999999997</v>
      </c>
      <c r="I393" s="157"/>
      <c r="L393" s="153"/>
      <c r="M393" s="158"/>
      <c r="T393" s="159"/>
      <c r="AT393" s="154" t="s">
        <v>155</v>
      </c>
      <c r="AU393" s="154" t="s">
        <v>84</v>
      </c>
      <c r="AV393" s="13" t="s">
        <v>84</v>
      </c>
      <c r="AW393" s="13" t="s">
        <v>35</v>
      </c>
      <c r="AX393" s="13" t="s">
        <v>74</v>
      </c>
      <c r="AY393" s="154" t="s">
        <v>144</v>
      </c>
    </row>
    <row r="394" spans="2:65" s="13" customFormat="1" ht="11.25">
      <c r="B394" s="153"/>
      <c r="D394" s="147" t="s">
        <v>155</v>
      </c>
      <c r="E394" s="154" t="s">
        <v>19</v>
      </c>
      <c r="F394" s="155" t="s">
        <v>540</v>
      </c>
      <c r="H394" s="156">
        <v>0.64800000000000002</v>
      </c>
      <c r="I394" s="157"/>
      <c r="L394" s="153"/>
      <c r="M394" s="158"/>
      <c r="T394" s="159"/>
      <c r="AT394" s="154" t="s">
        <v>155</v>
      </c>
      <c r="AU394" s="154" t="s">
        <v>84</v>
      </c>
      <c r="AV394" s="13" t="s">
        <v>84</v>
      </c>
      <c r="AW394" s="13" t="s">
        <v>35</v>
      </c>
      <c r="AX394" s="13" t="s">
        <v>74</v>
      </c>
      <c r="AY394" s="154" t="s">
        <v>144</v>
      </c>
    </row>
    <row r="395" spans="2:65" s="13" customFormat="1" ht="11.25">
      <c r="B395" s="153"/>
      <c r="D395" s="147" t="s">
        <v>155</v>
      </c>
      <c r="E395" s="154" t="s">
        <v>19</v>
      </c>
      <c r="F395" s="155" t="s">
        <v>541</v>
      </c>
      <c r="H395" s="156">
        <v>2.7E-2</v>
      </c>
      <c r="I395" s="157"/>
      <c r="L395" s="153"/>
      <c r="M395" s="158"/>
      <c r="T395" s="159"/>
      <c r="AT395" s="154" t="s">
        <v>155</v>
      </c>
      <c r="AU395" s="154" t="s">
        <v>84</v>
      </c>
      <c r="AV395" s="13" t="s">
        <v>84</v>
      </c>
      <c r="AW395" s="13" t="s">
        <v>35</v>
      </c>
      <c r="AX395" s="13" t="s">
        <v>74</v>
      </c>
      <c r="AY395" s="154" t="s">
        <v>144</v>
      </c>
    </row>
    <row r="396" spans="2:65" s="15" customFormat="1" ht="11.25">
      <c r="B396" s="168"/>
      <c r="D396" s="147" t="s">
        <v>155</v>
      </c>
      <c r="E396" s="169" t="s">
        <v>19</v>
      </c>
      <c r="F396" s="170" t="s">
        <v>193</v>
      </c>
      <c r="H396" s="171">
        <v>8.8999999999999986</v>
      </c>
      <c r="I396" s="172"/>
      <c r="L396" s="168"/>
      <c r="M396" s="173"/>
      <c r="T396" s="174"/>
      <c r="AT396" s="169" t="s">
        <v>155</v>
      </c>
      <c r="AU396" s="169" t="s">
        <v>84</v>
      </c>
      <c r="AV396" s="15" t="s">
        <v>151</v>
      </c>
      <c r="AW396" s="15" t="s">
        <v>35</v>
      </c>
      <c r="AX396" s="15" t="s">
        <v>82</v>
      </c>
      <c r="AY396" s="169" t="s">
        <v>144</v>
      </c>
    </row>
    <row r="397" spans="2:65" s="1" customFormat="1" ht="16.5" customHeight="1">
      <c r="B397" s="33"/>
      <c r="C397" s="129" t="s">
        <v>542</v>
      </c>
      <c r="D397" s="129" t="s">
        <v>147</v>
      </c>
      <c r="E397" s="130" t="s">
        <v>543</v>
      </c>
      <c r="F397" s="131" t="s">
        <v>544</v>
      </c>
      <c r="G397" s="132" t="s">
        <v>208</v>
      </c>
      <c r="H397" s="133">
        <v>54</v>
      </c>
      <c r="I397" s="134"/>
      <c r="J397" s="135">
        <f>ROUND(I397*H397,2)</f>
        <v>0</v>
      </c>
      <c r="K397" s="131" t="s">
        <v>150</v>
      </c>
      <c r="L397" s="33"/>
      <c r="M397" s="136" t="s">
        <v>19</v>
      </c>
      <c r="N397" s="137" t="s">
        <v>45</v>
      </c>
      <c r="P397" s="138">
        <f>O397*H397</f>
        <v>0</v>
      </c>
      <c r="Q397" s="138">
        <v>1.0000000000000001E-5</v>
      </c>
      <c r="R397" s="138">
        <f>Q397*H397</f>
        <v>5.4000000000000001E-4</v>
      </c>
      <c r="S397" s="138">
        <v>0</v>
      </c>
      <c r="T397" s="139">
        <f>S397*H397</f>
        <v>0</v>
      </c>
      <c r="AR397" s="140" t="s">
        <v>271</v>
      </c>
      <c r="AT397" s="140" t="s">
        <v>147</v>
      </c>
      <c r="AU397" s="140" t="s">
        <v>84</v>
      </c>
      <c r="AY397" s="18" t="s">
        <v>144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8" t="s">
        <v>82</v>
      </c>
      <c r="BK397" s="141">
        <f>ROUND(I397*H397,2)</f>
        <v>0</v>
      </c>
      <c r="BL397" s="18" t="s">
        <v>271</v>
      </c>
      <c r="BM397" s="140" t="s">
        <v>545</v>
      </c>
    </row>
    <row r="398" spans="2:65" s="1" customFormat="1" ht="11.25">
      <c r="B398" s="33"/>
      <c r="D398" s="142" t="s">
        <v>153</v>
      </c>
      <c r="F398" s="143" t="s">
        <v>546</v>
      </c>
      <c r="I398" s="144"/>
      <c r="L398" s="33"/>
      <c r="M398" s="145"/>
      <c r="T398" s="54"/>
      <c r="AT398" s="18" t="s">
        <v>153</v>
      </c>
      <c r="AU398" s="18" t="s">
        <v>84</v>
      </c>
    </row>
    <row r="399" spans="2:65" s="12" customFormat="1" ht="33.75">
      <c r="B399" s="146"/>
      <c r="D399" s="147" t="s">
        <v>155</v>
      </c>
      <c r="E399" s="148" t="s">
        <v>19</v>
      </c>
      <c r="F399" s="149" t="s">
        <v>211</v>
      </c>
      <c r="H399" s="148" t="s">
        <v>19</v>
      </c>
      <c r="I399" s="150"/>
      <c r="L399" s="146"/>
      <c r="M399" s="151"/>
      <c r="T399" s="152"/>
      <c r="AT399" s="148" t="s">
        <v>155</v>
      </c>
      <c r="AU399" s="148" t="s">
        <v>84</v>
      </c>
      <c r="AV399" s="12" t="s">
        <v>82</v>
      </c>
      <c r="AW399" s="12" t="s">
        <v>35</v>
      </c>
      <c r="AX399" s="12" t="s">
        <v>74</v>
      </c>
      <c r="AY399" s="148" t="s">
        <v>144</v>
      </c>
    </row>
    <row r="400" spans="2:65" s="12" customFormat="1" ht="22.5">
      <c r="B400" s="146"/>
      <c r="D400" s="147" t="s">
        <v>155</v>
      </c>
      <c r="E400" s="148" t="s">
        <v>19</v>
      </c>
      <c r="F400" s="149" t="s">
        <v>212</v>
      </c>
      <c r="H400" s="148" t="s">
        <v>19</v>
      </c>
      <c r="I400" s="150"/>
      <c r="L400" s="146"/>
      <c r="M400" s="151"/>
      <c r="T400" s="152"/>
      <c r="AT400" s="148" t="s">
        <v>155</v>
      </c>
      <c r="AU400" s="148" t="s">
        <v>84</v>
      </c>
      <c r="AV400" s="12" t="s">
        <v>82</v>
      </c>
      <c r="AW400" s="12" t="s">
        <v>35</v>
      </c>
      <c r="AX400" s="12" t="s">
        <v>74</v>
      </c>
      <c r="AY400" s="148" t="s">
        <v>144</v>
      </c>
    </row>
    <row r="401" spans="2:65" s="13" customFormat="1" ht="22.5">
      <c r="B401" s="153"/>
      <c r="D401" s="147" t="s">
        <v>155</v>
      </c>
      <c r="E401" s="154" t="s">
        <v>19</v>
      </c>
      <c r="F401" s="155" t="s">
        <v>547</v>
      </c>
      <c r="H401" s="156">
        <v>51</v>
      </c>
      <c r="I401" s="157"/>
      <c r="L401" s="153"/>
      <c r="M401" s="158"/>
      <c r="T401" s="159"/>
      <c r="AT401" s="154" t="s">
        <v>155</v>
      </c>
      <c r="AU401" s="154" t="s">
        <v>84</v>
      </c>
      <c r="AV401" s="13" t="s">
        <v>84</v>
      </c>
      <c r="AW401" s="13" t="s">
        <v>35</v>
      </c>
      <c r="AX401" s="13" t="s">
        <v>74</v>
      </c>
      <c r="AY401" s="154" t="s">
        <v>144</v>
      </c>
    </row>
    <row r="402" spans="2:65" s="13" customFormat="1" ht="22.5">
      <c r="B402" s="153"/>
      <c r="D402" s="147" t="s">
        <v>155</v>
      </c>
      <c r="E402" s="154" t="s">
        <v>19</v>
      </c>
      <c r="F402" s="155" t="s">
        <v>548</v>
      </c>
      <c r="H402" s="156">
        <v>3</v>
      </c>
      <c r="I402" s="157"/>
      <c r="L402" s="153"/>
      <c r="M402" s="158"/>
      <c r="T402" s="159"/>
      <c r="AT402" s="154" t="s">
        <v>155</v>
      </c>
      <c r="AU402" s="154" t="s">
        <v>84</v>
      </c>
      <c r="AV402" s="13" t="s">
        <v>84</v>
      </c>
      <c r="AW402" s="13" t="s">
        <v>35</v>
      </c>
      <c r="AX402" s="13" t="s">
        <v>74</v>
      </c>
      <c r="AY402" s="154" t="s">
        <v>144</v>
      </c>
    </row>
    <row r="403" spans="2:65" s="15" customFormat="1" ht="11.25">
      <c r="B403" s="168"/>
      <c r="D403" s="147" t="s">
        <v>155</v>
      </c>
      <c r="E403" s="169" t="s">
        <v>19</v>
      </c>
      <c r="F403" s="170" t="s">
        <v>193</v>
      </c>
      <c r="H403" s="171">
        <v>54</v>
      </c>
      <c r="I403" s="172"/>
      <c r="L403" s="168"/>
      <c r="M403" s="173"/>
      <c r="T403" s="174"/>
      <c r="AT403" s="169" t="s">
        <v>155</v>
      </c>
      <c r="AU403" s="169" t="s">
        <v>84</v>
      </c>
      <c r="AV403" s="15" t="s">
        <v>151</v>
      </c>
      <c r="AW403" s="15" t="s">
        <v>35</v>
      </c>
      <c r="AX403" s="15" t="s">
        <v>82</v>
      </c>
      <c r="AY403" s="169" t="s">
        <v>144</v>
      </c>
    </row>
    <row r="404" spans="2:65" s="1" customFormat="1" ht="21.75" customHeight="1">
      <c r="B404" s="33"/>
      <c r="C404" s="176" t="s">
        <v>549</v>
      </c>
      <c r="D404" s="176" t="s">
        <v>289</v>
      </c>
      <c r="E404" s="177" t="s">
        <v>550</v>
      </c>
      <c r="F404" s="178" t="s">
        <v>551</v>
      </c>
      <c r="G404" s="179" t="s">
        <v>398</v>
      </c>
      <c r="H404" s="180">
        <v>0.71299999999999997</v>
      </c>
      <c r="I404" s="181"/>
      <c r="J404" s="182">
        <f>ROUND(I404*H404,2)</f>
        <v>0</v>
      </c>
      <c r="K404" s="178" t="s">
        <v>150</v>
      </c>
      <c r="L404" s="183"/>
      <c r="M404" s="184" t="s">
        <v>19</v>
      </c>
      <c r="N404" s="185" t="s">
        <v>45</v>
      </c>
      <c r="P404" s="138">
        <f>O404*H404</f>
        <v>0</v>
      </c>
      <c r="Q404" s="138">
        <v>0.55000000000000004</v>
      </c>
      <c r="R404" s="138">
        <f>Q404*H404</f>
        <v>0.39215</v>
      </c>
      <c r="S404" s="138">
        <v>0</v>
      </c>
      <c r="T404" s="139">
        <f>S404*H404</f>
        <v>0</v>
      </c>
      <c r="AR404" s="140" t="s">
        <v>293</v>
      </c>
      <c r="AT404" s="140" t="s">
        <v>289</v>
      </c>
      <c r="AU404" s="140" t="s">
        <v>84</v>
      </c>
      <c r="AY404" s="18" t="s">
        <v>144</v>
      </c>
      <c r="BE404" s="141">
        <f>IF(N404="základní",J404,0)</f>
        <v>0</v>
      </c>
      <c r="BF404" s="141">
        <f>IF(N404="snížená",J404,0)</f>
        <v>0</v>
      </c>
      <c r="BG404" s="141">
        <f>IF(N404="zákl. přenesená",J404,0)</f>
        <v>0</v>
      </c>
      <c r="BH404" s="141">
        <f>IF(N404="sníž. přenesená",J404,0)</f>
        <v>0</v>
      </c>
      <c r="BI404" s="141">
        <f>IF(N404="nulová",J404,0)</f>
        <v>0</v>
      </c>
      <c r="BJ404" s="18" t="s">
        <v>82</v>
      </c>
      <c r="BK404" s="141">
        <f>ROUND(I404*H404,2)</f>
        <v>0</v>
      </c>
      <c r="BL404" s="18" t="s">
        <v>271</v>
      </c>
      <c r="BM404" s="140" t="s">
        <v>552</v>
      </c>
    </row>
    <row r="405" spans="2:65" s="12" customFormat="1" ht="33.75">
      <c r="B405" s="146"/>
      <c r="D405" s="147" t="s">
        <v>155</v>
      </c>
      <c r="E405" s="148" t="s">
        <v>19</v>
      </c>
      <c r="F405" s="149" t="s">
        <v>211</v>
      </c>
      <c r="H405" s="148" t="s">
        <v>19</v>
      </c>
      <c r="I405" s="150"/>
      <c r="L405" s="146"/>
      <c r="M405" s="151"/>
      <c r="T405" s="152"/>
      <c r="AT405" s="148" t="s">
        <v>155</v>
      </c>
      <c r="AU405" s="148" t="s">
        <v>84</v>
      </c>
      <c r="AV405" s="12" t="s">
        <v>82</v>
      </c>
      <c r="AW405" s="12" t="s">
        <v>35</v>
      </c>
      <c r="AX405" s="12" t="s">
        <v>74</v>
      </c>
      <c r="AY405" s="148" t="s">
        <v>144</v>
      </c>
    </row>
    <row r="406" spans="2:65" s="12" customFormat="1" ht="22.5">
      <c r="B406" s="146"/>
      <c r="D406" s="147" t="s">
        <v>155</v>
      </c>
      <c r="E406" s="148" t="s">
        <v>19</v>
      </c>
      <c r="F406" s="149" t="s">
        <v>212</v>
      </c>
      <c r="H406" s="148" t="s">
        <v>19</v>
      </c>
      <c r="I406" s="150"/>
      <c r="L406" s="146"/>
      <c r="M406" s="151"/>
      <c r="T406" s="152"/>
      <c r="AT406" s="148" t="s">
        <v>155</v>
      </c>
      <c r="AU406" s="148" t="s">
        <v>84</v>
      </c>
      <c r="AV406" s="12" t="s">
        <v>82</v>
      </c>
      <c r="AW406" s="12" t="s">
        <v>35</v>
      </c>
      <c r="AX406" s="12" t="s">
        <v>74</v>
      </c>
      <c r="AY406" s="148" t="s">
        <v>144</v>
      </c>
    </row>
    <row r="407" spans="2:65" s="13" customFormat="1" ht="22.5">
      <c r="B407" s="153"/>
      <c r="D407" s="147" t="s">
        <v>155</v>
      </c>
      <c r="E407" s="154" t="s">
        <v>19</v>
      </c>
      <c r="F407" s="155" t="s">
        <v>553</v>
      </c>
      <c r="H407" s="156">
        <v>0.61199999999999999</v>
      </c>
      <c r="I407" s="157"/>
      <c r="L407" s="153"/>
      <c r="M407" s="158"/>
      <c r="T407" s="159"/>
      <c r="AT407" s="154" t="s">
        <v>155</v>
      </c>
      <c r="AU407" s="154" t="s">
        <v>84</v>
      </c>
      <c r="AV407" s="13" t="s">
        <v>84</v>
      </c>
      <c r="AW407" s="13" t="s">
        <v>35</v>
      </c>
      <c r="AX407" s="13" t="s">
        <v>74</v>
      </c>
      <c r="AY407" s="154" t="s">
        <v>144</v>
      </c>
    </row>
    <row r="408" spans="2:65" s="13" customFormat="1" ht="22.5">
      <c r="B408" s="153"/>
      <c r="D408" s="147" t="s">
        <v>155</v>
      </c>
      <c r="E408" s="154" t="s">
        <v>19</v>
      </c>
      <c r="F408" s="155" t="s">
        <v>554</v>
      </c>
      <c r="H408" s="156">
        <v>3.5999999999999997E-2</v>
      </c>
      <c r="I408" s="157"/>
      <c r="L408" s="153"/>
      <c r="M408" s="158"/>
      <c r="T408" s="159"/>
      <c r="AT408" s="154" t="s">
        <v>155</v>
      </c>
      <c r="AU408" s="154" t="s">
        <v>84</v>
      </c>
      <c r="AV408" s="13" t="s">
        <v>84</v>
      </c>
      <c r="AW408" s="13" t="s">
        <v>35</v>
      </c>
      <c r="AX408" s="13" t="s">
        <v>74</v>
      </c>
      <c r="AY408" s="154" t="s">
        <v>144</v>
      </c>
    </row>
    <row r="409" spans="2:65" s="15" customFormat="1" ht="11.25">
      <c r="B409" s="168"/>
      <c r="D409" s="147" t="s">
        <v>155</v>
      </c>
      <c r="E409" s="169" t="s">
        <v>19</v>
      </c>
      <c r="F409" s="170" t="s">
        <v>193</v>
      </c>
      <c r="H409" s="171">
        <v>0.64800000000000002</v>
      </c>
      <c r="I409" s="172"/>
      <c r="L409" s="168"/>
      <c r="M409" s="173"/>
      <c r="T409" s="174"/>
      <c r="AT409" s="169" t="s">
        <v>155</v>
      </c>
      <c r="AU409" s="169" t="s">
        <v>84</v>
      </c>
      <c r="AV409" s="15" t="s">
        <v>151</v>
      </c>
      <c r="AW409" s="15" t="s">
        <v>35</v>
      </c>
      <c r="AX409" s="15" t="s">
        <v>82</v>
      </c>
      <c r="AY409" s="169" t="s">
        <v>144</v>
      </c>
    </row>
    <row r="410" spans="2:65" s="13" customFormat="1" ht="11.25">
      <c r="B410" s="153"/>
      <c r="D410" s="147" t="s">
        <v>155</v>
      </c>
      <c r="F410" s="155" t="s">
        <v>555</v>
      </c>
      <c r="H410" s="156">
        <v>0.71299999999999997</v>
      </c>
      <c r="I410" s="157"/>
      <c r="L410" s="153"/>
      <c r="M410" s="158"/>
      <c r="T410" s="159"/>
      <c r="AT410" s="154" t="s">
        <v>155</v>
      </c>
      <c r="AU410" s="154" t="s">
        <v>84</v>
      </c>
      <c r="AV410" s="13" t="s">
        <v>84</v>
      </c>
      <c r="AW410" s="13" t="s">
        <v>4</v>
      </c>
      <c r="AX410" s="13" t="s">
        <v>82</v>
      </c>
      <c r="AY410" s="154" t="s">
        <v>144</v>
      </c>
    </row>
    <row r="411" spans="2:65" s="1" customFormat="1" ht="24.2" customHeight="1">
      <c r="B411" s="33"/>
      <c r="C411" s="129" t="s">
        <v>556</v>
      </c>
      <c r="D411" s="129" t="s">
        <v>147</v>
      </c>
      <c r="E411" s="130" t="s">
        <v>557</v>
      </c>
      <c r="F411" s="131" t="s">
        <v>558</v>
      </c>
      <c r="G411" s="132" t="s">
        <v>91</v>
      </c>
      <c r="H411" s="133">
        <v>6.48</v>
      </c>
      <c r="I411" s="134"/>
      <c r="J411" s="135">
        <f>ROUND(I411*H411,2)</f>
        <v>0</v>
      </c>
      <c r="K411" s="131" t="s">
        <v>150</v>
      </c>
      <c r="L411" s="33"/>
      <c r="M411" s="136" t="s">
        <v>19</v>
      </c>
      <c r="N411" s="137" t="s">
        <v>45</v>
      </c>
      <c r="P411" s="138">
        <f>O411*H411</f>
        <v>0</v>
      </c>
      <c r="Q411" s="138">
        <v>1.8000000000000001E-4</v>
      </c>
      <c r="R411" s="138">
        <f>Q411*H411</f>
        <v>1.1664000000000002E-3</v>
      </c>
      <c r="S411" s="138">
        <v>0</v>
      </c>
      <c r="T411" s="139">
        <f>S411*H411</f>
        <v>0</v>
      </c>
      <c r="AR411" s="140" t="s">
        <v>271</v>
      </c>
      <c r="AT411" s="140" t="s">
        <v>147</v>
      </c>
      <c r="AU411" s="140" t="s">
        <v>84</v>
      </c>
      <c r="AY411" s="18" t="s">
        <v>144</v>
      </c>
      <c r="BE411" s="141">
        <f>IF(N411="základní",J411,0)</f>
        <v>0</v>
      </c>
      <c r="BF411" s="141">
        <f>IF(N411="snížená",J411,0)</f>
        <v>0</v>
      </c>
      <c r="BG411" s="141">
        <f>IF(N411="zákl. přenesená",J411,0)</f>
        <v>0</v>
      </c>
      <c r="BH411" s="141">
        <f>IF(N411="sníž. přenesená",J411,0)</f>
        <v>0</v>
      </c>
      <c r="BI411" s="141">
        <f>IF(N411="nulová",J411,0)</f>
        <v>0</v>
      </c>
      <c r="BJ411" s="18" t="s">
        <v>82</v>
      </c>
      <c r="BK411" s="141">
        <f>ROUND(I411*H411,2)</f>
        <v>0</v>
      </c>
      <c r="BL411" s="18" t="s">
        <v>271</v>
      </c>
      <c r="BM411" s="140" t="s">
        <v>559</v>
      </c>
    </row>
    <row r="412" spans="2:65" s="1" customFormat="1" ht="11.25">
      <c r="B412" s="33"/>
      <c r="D412" s="142" t="s">
        <v>153</v>
      </c>
      <c r="F412" s="143" t="s">
        <v>560</v>
      </c>
      <c r="I412" s="144"/>
      <c r="L412" s="33"/>
      <c r="M412" s="145"/>
      <c r="T412" s="54"/>
      <c r="AT412" s="18" t="s">
        <v>153</v>
      </c>
      <c r="AU412" s="18" t="s">
        <v>84</v>
      </c>
    </row>
    <row r="413" spans="2:65" s="12" customFormat="1" ht="33.75">
      <c r="B413" s="146"/>
      <c r="D413" s="147" t="s">
        <v>155</v>
      </c>
      <c r="E413" s="148" t="s">
        <v>19</v>
      </c>
      <c r="F413" s="149" t="s">
        <v>211</v>
      </c>
      <c r="H413" s="148" t="s">
        <v>19</v>
      </c>
      <c r="I413" s="150"/>
      <c r="L413" s="146"/>
      <c r="M413" s="151"/>
      <c r="T413" s="152"/>
      <c r="AT413" s="148" t="s">
        <v>155</v>
      </c>
      <c r="AU413" s="148" t="s">
        <v>84</v>
      </c>
      <c r="AV413" s="12" t="s">
        <v>82</v>
      </c>
      <c r="AW413" s="12" t="s">
        <v>35</v>
      </c>
      <c r="AX413" s="12" t="s">
        <v>74</v>
      </c>
      <c r="AY413" s="148" t="s">
        <v>144</v>
      </c>
    </row>
    <row r="414" spans="2:65" s="12" customFormat="1" ht="22.5">
      <c r="B414" s="146"/>
      <c r="D414" s="147" t="s">
        <v>155</v>
      </c>
      <c r="E414" s="148" t="s">
        <v>19</v>
      </c>
      <c r="F414" s="149" t="s">
        <v>212</v>
      </c>
      <c r="H414" s="148" t="s">
        <v>19</v>
      </c>
      <c r="I414" s="150"/>
      <c r="L414" s="146"/>
      <c r="M414" s="151"/>
      <c r="T414" s="152"/>
      <c r="AT414" s="148" t="s">
        <v>155</v>
      </c>
      <c r="AU414" s="148" t="s">
        <v>84</v>
      </c>
      <c r="AV414" s="12" t="s">
        <v>82</v>
      </c>
      <c r="AW414" s="12" t="s">
        <v>35</v>
      </c>
      <c r="AX414" s="12" t="s">
        <v>74</v>
      </c>
      <c r="AY414" s="148" t="s">
        <v>144</v>
      </c>
    </row>
    <row r="415" spans="2:65" s="13" customFormat="1" ht="22.5">
      <c r="B415" s="153"/>
      <c r="D415" s="147" t="s">
        <v>155</v>
      </c>
      <c r="E415" s="154" t="s">
        <v>19</v>
      </c>
      <c r="F415" s="155" t="s">
        <v>561</v>
      </c>
      <c r="H415" s="156">
        <v>6.12</v>
      </c>
      <c r="I415" s="157"/>
      <c r="L415" s="153"/>
      <c r="M415" s="158"/>
      <c r="T415" s="159"/>
      <c r="AT415" s="154" t="s">
        <v>155</v>
      </c>
      <c r="AU415" s="154" t="s">
        <v>84</v>
      </c>
      <c r="AV415" s="13" t="s">
        <v>84</v>
      </c>
      <c r="AW415" s="13" t="s">
        <v>35</v>
      </c>
      <c r="AX415" s="13" t="s">
        <v>74</v>
      </c>
      <c r="AY415" s="154" t="s">
        <v>144</v>
      </c>
    </row>
    <row r="416" spans="2:65" s="13" customFormat="1" ht="22.5">
      <c r="B416" s="153"/>
      <c r="D416" s="147" t="s">
        <v>155</v>
      </c>
      <c r="E416" s="154" t="s">
        <v>19</v>
      </c>
      <c r="F416" s="155" t="s">
        <v>562</v>
      </c>
      <c r="H416" s="156">
        <v>0.36</v>
      </c>
      <c r="I416" s="157"/>
      <c r="L416" s="153"/>
      <c r="M416" s="158"/>
      <c r="T416" s="159"/>
      <c r="AT416" s="154" t="s">
        <v>155</v>
      </c>
      <c r="AU416" s="154" t="s">
        <v>84</v>
      </c>
      <c r="AV416" s="13" t="s">
        <v>84</v>
      </c>
      <c r="AW416" s="13" t="s">
        <v>35</v>
      </c>
      <c r="AX416" s="13" t="s">
        <v>74</v>
      </c>
      <c r="AY416" s="154" t="s">
        <v>144</v>
      </c>
    </row>
    <row r="417" spans="2:65" s="15" customFormat="1" ht="11.25">
      <c r="B417" s="168"/>
      <c r="D417" s="147" t="s">
        <v>155</v>
      </c>
      <c r="E417" s="169" t="s">
        <v>19</v>
      </c>
      <c r="F417" s="170" t="s">
        <v>193</v>
      </c>
      <c r="H417" s="171">
        <v>6.48</v>
      </c>
      <c r="I417" s="172"/>
      <c r="L417" s="168"/>
      <c r="M417" s="173"/>
      <c r="T417" s="174"/>
      <c r="AT417" s="169" t="s">
        <v>155</v>
      </c>
      <c r="AU417" s="169" t="s">
        <v>84</v>
      </c>
      <c r="AV417" s="15" t="s">
        <v>151</v>
      </c>
      <c r="AW417" s="15" t="s">
        <v>35</v>
      </c>
      <c r="AX417" s="15" t="s">
        <v>82</v>
      </c>
      <c r="AY417" s="169" t="s">
        <v>144</v>
      </c>
    </row>
    <row r="418" spans="2:65" s="1" customFormat="1" ht="33" customHeight="1">
      <c r="B418" s="33"/>
      <c r="C418" s="129" t="s">
        <v>563</v>
      </c>
      <c r="D418" s="186" t="s">
        <v>147</v>
      </c>
      <c r="E418" s="130" t="s">
        <v>564</v>
      </c>
      <c r="F418" s="131" t="s">
        <v>565</v>
      </c>
      <c r="G418" s="132" t="s">
        <v>234</v>
      </c>
      <c r="H418" s="133">
        <v>6.0250000000000004</v>
      </c>
      <c r="I418" s="134"/>
      <c r="J418" s="135">
        <f>ROUND(I418*H418,2)</f>
        <v>0</v>
      </c>
      <c r="K418" s="131" t="s">
        <v>150</v>
      </c>
      <c r="L418" s="33"/>
      <c r="M418" s="136" t="s">
        <v>19</v>
      </c>
      <c r="N418" s="137" t="s">
        <v>45</v>
      </c>
      <c r="P418" s="138">
        <f>O418*H418</f>
        <v>0</v>
      </c>
      <c r="Q418" s="138">
        <v>0</v>
      </c>
      <c r="R418" s="138">
        <f>Q418*H418</f>
        <v>0</v>
      </c>
      <c r="S418" s="138">
        <v>0</v>
      </c>
      <c r="T418" s="139">
        <f>S418*H418</f>
        <v>0</v>
      </c>
      <c r="AR418" s="140" t="s">
        <v>271</v>
      </c>
      <c r="AT418" s="140" t="s">
        <v>147</v>
      </c>
      <c r="AU418" s="140" t="s">
        <v>84</v>
      </c>
      <c r="AY418" s="18" t="s">
        <v>144</v>
      </c>
      <c r="BE418" s="141">
        <f>IF(N418="základní",J418,0)</f>
        <v>0</v>
      </c>
      <c r="BF418" s="141">
        <f>IF(N418="snížená",J418,0)</f>
        <v>0</v>
      </c>
      <c r="BG418" s="141">
        <f>IF(N418="zákl. přenesená",J418,0)</f>
        <v>0</v>
      </c>
      <c r="BH418" s="141">
        <f>IF(N418="sníž. přenesená",J418,0)</f>
        <v>0</v>
      </c>
      <c r="BI418" s="141">
        <f>IF(N418="nulová",J418,0)</f>
        <v>0</v>
      </c>
      <c r="BJ418" s="18" t="s">
        <v>82</v>
      </c>
      <c r="BK418" s="141">
        <f>ROUND(I418*H418,2)</f>
        <v>0</v>
      </c>
      <c r="BL418" s="18" t="s">
        <v>271</v>
      </c>
      <c r="BM418" s="140" t="s">
        <v>566</v>
      </c>
    </row>
    <row r="419" spans="2:65" s="1" customFormat="1" ht="11.25">
      <c r="B419" s="33"/>
      <c r="D419" s="142" t="s">
        <v>153</v>
      </c>
      <c r="F419" s="143" t="s">
        <v>567</v>
      </c>
      <c r="I419" s="144"/>
      <c r="L419" s="33"/>
      <c r="M419" s="145"/>
      <c r="T419" s="54"/>
      <c r="AT419" s="18" t="s">
        <v>153</v>
      </c>
      <c r="AU419" s="18" t="s">
        <v>84</v>
      </c>
    </row>
    <row r="420" spans="2:65" s="11" customFormat="1" ht="22.9" customHeight="1">
      <c r="B420" s="117"/>
      <c r="D420" s="118" t="s">
        <v>73</v>
      </c>
      <c r="E420" s="127" t="s">
        <v>568</v>
      </c>
      <c r="F420" s="127" t="s">
        <v>569</v>
      </c>
      <c r="I420" s="120"/>
      <c r="J420" s="128">
        <f>BK420</f>
        <v>0</v>
      </c>
      <c r="L420" s="117"/>
      <c r="M420" s="122"/>
      <c r="P420" s="123">
        <f>SUM(P421:P495)</f>
        <v>0</v>
      </c>
      <c r="R420" s="123">
        <f>SUM(R421:R495)</f>
        <v>0.1706</v>
      </c>
      <c r="T420" s="124">
        <f>SUM(T421:T495)</f>
        <v>1.1229911999999997</v>
      </c>
      <c r="AR420" s="118" t="s">
        <v>84</v>
      </c>
      <c r="AT420" s="125" t="s">
        <v>73</v>
      </c>
      <c r="AU420" s="125" t="s">
        <v>82</v>
      </c>
      <c r="AY420" s="118" t="s">
        <v>144</v>
      </c>
      <c r="BK420" s="126">
        <f>SUM(BK421:BK495)</f>
        <v>0</v>
      </c>
    </row>
    <row r="421" spans="2:65" s="1" customFormat="1" ht="24.2" customHeight="1">
      <c r="B421" s="33"/>
      <c r="C421" s="129" t="s">
        <v>570</v>
      </c>
      <c r="D421" s="129" t="s">
        <v>147</v>
      </c>
      <c r="E421" s="130" t="s">
        <v>571</v>
      </c>
      <c r="F421" s="131" t="s">
        <v>572</v>
      </c>
      <c r="G421" s="132" t="s">
        <v>91</v>
      </c>
      <c r="H421" s="133">
        <v>264.01</v>
      </c>
      <c r="I421" s="134"/>
      <c r="J421" s="135">
        <f>ROUND(I421*H421,2)</f>
        <v>0</v>
      </c>
      <c r="K421" s="131" t="s">
        <v>150</v>
      </c>
      <c r="L421" s="33"/>
      <c r="M421" s="136" t="s">
        <v>19</v>
      </c>
      <c r="N421" s="137" t="s">
        <v>45</v>
      </c>
      <c r="P421" s="138">
        <f>O421*H421</f>
        <v>0</v>
      </c>
      <c r="Q421" s="138">
        <v>0</v>
      </c>
      <c r="R421" s="138">
        <f>Q421*H421</f>
        <v>0</v>
      </c>
      <c r="S421" s="138">
        <v>3.1199999999999999E-3</v>
      </c>
      <c r="T421" s="139">
        <f>S421*H421</f>
        <v>0.82371119999999998</v>
      </c>
      <c r="AR421" s="140" t="s">
        <v>271</v>
      </c>
      <c r="AT421" s="140" t="s">
        <v>147</v>
      </c>
      <c r="AU421" s="140" t="s">
        <v>84</v>
      </c>
      <c r="AY421" s="18" t="s">
        <v>144</v>
      </c>
      <c r="BE421" s="141">
        <f>IF(N421="základní",J421,0)</f>
        <v>0</v>
      </c>
      <c r="BF421" s="141">
        <f>IF(N421="snížená",J421,0)</f>
        <v>0</v>
      </c>
      <c r="BG421" s="141">
        <f>IF(N421="zákl. přenesená",J421,0)</f>
        <v>0</v>
      </c>
      <c r="BH421" s="141">
        <f>IF(N421="sníž. přenesená",J421,0)</f>
        <v>0</v>
      </c>
      <c r="BI421" s="141">
        <f>IF(N421="nulová",J421,0)</f>
        <v>0</v>
      </c>
      <c r="BJ421" s="18" t="s">
        <v>82</v>
      </c>
      <c r="BK421" s="141">
        <f>ROUND(I421*H421,2)</f>
        <v>0</v>
      </c>
      <c r="BL421" s="18" t="s">
        <v>271</v>
      </c>
      <c r="BM421" s="140" t="s">
        <v>573</v>
      </c>
    </row>
    <row r="422" spans="2:65" s="1" customFormat="1" ht="11.25">
      <c r="B422" s="33"/>
      <c r="D422" s="142" t="s">
        <v>153</v>
      </c>
      <c r="F422" s="143" t="s">
        <v>574</v>
      </c>
      <c r="I422" s="144"/>
      <c r="L422" s="33"/>
      <c r="M422" s="145"/>
      <c r="T422" s="54"/>
      <c r="AT422" s="18" t="s">
        <v>153</v>
      </c>
      <c r="AU422" s="18" t="s">
        <v>84</v>
      </c>
    </row>
    <row r="423" spans="2:65" s="12" customFormat="1" ht="22.5">
      <c r="B423" s="146"/>
      <c r="D423" s="147" t="s">
        <v>155</v>
      </c>
      <c r="E423" s="148" t="s">
        <v>19</v>
      </c>
      <c r="F423" s="149" t="s">
        <v>575</v>
      </c>
      <c r="H423" s="148" t="s">
        <v>19</v>
      </c>
      <c r="I423" s="150"/>
      <c r="L423" s="146"/>
      <c r="M423" s="151"/>
      <c r="T423" s="152"/>
      <c r="AT423" s="148" t="s">
        <v>155</v>
      </c>
      <c r="AU423" s="148" t="s">
        <v>84</v>
      </c>
      <c r="AV423" s="12" t="s">
        <v>82</v>
      </c>
      <c r="AW423" s="12" t="s">
        <v>35</v>
      </c>
      <c r="AX423" s="12" t="s">
        <v>74</v>
      </c>
      <c r="AY423" s="148" t="s">
        <v>144</v>
      </c>
    </row>
    <row r="424" spans="2:65" s="13" customFormat="1" ht="11.25">
      <c r="B424" s="153"/>
      <c r="D424" s="147" t="s">
        <v>155</v>
      </c>
      <c r="E424" s="154" t="s">
        <v>19</v>
      </c>
      <c r="F424" s="155" t="s">
        <v>576</v>
      </c>
      <c r="H424" s="156">
        <v>253.125</v>
      </c>
      <c r="I424" s="157"/>
      <c r="L424" s="153"/>
      <c r="M424" s="158"/>
      <c r="T424" s="159"/>
      <c r="AT424" s="154" t="s">
        <v>155</v>
      </c>
      <c r="AU424" s="154" t="s">
        <v>84</v>
      </c>
      <c r="AV424" s="13" t="s">
        <v>84</v>
      </c>
      <c r="AW424" s="13" t="s">
        <v>35</v>
      </c>
      <c r="AX424" s="13" t="s">
        <v>74</v>
      </c>
      <c r="AY424" s="154" t="s">
        <v>144</v>
      </c>
    </row>
    <row r="425" spans="2:65" s="13" customFormat="1" ht="11.25">
      <c r="B425" s="153"/>
      <c r="D425" s="147" t="s">
        <v>155</v>
      </c>
      <c r="E425" s="154" t="s">
        <v>19</v>
      </c>
      <c r="F425" s="155" t="s">
        <v>577</v>
      </c>
      <c r="H425" s="156">
        <v>8.5</v>
      </c>
      <c r="I425" s="157"/>
      <c r="L425" s="153"/>
      <c r="M425" s="158"/>
      <c r="T425" s="159"/>
      <c r="AT425" s="154" t="s">
        <v>155</v>
      </c>
      <c r="AU425" s="154" t="s">
        <v>84</v>
      </c>
      <c r="AV425" s="13" t="s">
        <v>84</v>
      </c>
      <c r="AW425" s="13" t="s">
        <v>35</v>
      </c>
      <c r="AX425" s="13" t="s">
        <v>74</v>
      </c>
      <c r="AY425" s="154" t="s">
        <v>144</v>
      </c>
    </row>
    <row r="426" spans="2:65" s="14" customFormat="1" ht="11.25">
      <c r="B426" s="161"/>
      <c r="D426" s="147" t="s">
        <v>155</v>
      </c>
      <c r="E426" s="162" t="s">
        <v>19</v>
      </c>
      <c r="F426" s="163" t="s">
        <v>180</v>
      </c>
      <c r="H426" s="164">
        <v>261.625</v>
      </c>
      <c r="I426" s="165"/>
      <c r="L426" s="161"/>
      <c r="M426" s="166"/>
      <c r="T426" s="167"/>
      <c r="AT426" s="162" t="s">
        <v>155</v>
      </c>
      <c r="AU426" s="162" t="s">
        <v>84</v>
      </c>
      <c r="AV426" s="14" t="s">
        <v>164</v>
      </c>
      <c r="AW426" s="14" t="s">
        <v>35</v>
      </c>
      <c r="AX426" s="14" t="s">
        <v>74</v>
      </c>
      <c r="AY426" s="162" t="s">
        <v>144</v>
      </c>
    </row>
    <row r="427" spans="2:65" s="13" customFormat="1" ht="11.25">
      <c r="B427" s="153"/>
      <c r="D427" s="147" t="s">
        <v>155</v>
      </c>
      <c r="E427" s="154" t="s">
        <v>19</v>
      </c>
      <c r="F427" s="155" t="s">
        <v>578</v>
      </c>
      <c r="H427" s="156">
        <v>1.125</v>
      </c>
      <c r="I427" s="157"/>
      <c r="L427" s="153"/>
      <c r="M427" s="158"/>
      <c r="T427" s="159"/>
      <c r="AT427" s="154" t="s">
        <v>155</v>
      </c>
      <c r="AU427" s="154" t="s">
        <v>84</v>
      </c>
      <c r="AV427" s="13" t="s">
        <v>84</v>
      </c>
      <c r="AW427" s="13" t="s">
        <v>35</v>
      </c>
      <c r="AX427" s="13" t="s">
        <v>74</v>
      </c>
      <c r="AY427" s="154" t="s">
        <v>144</v>
      </c>
    </row>
    <row r="428" spans="2:65" s="14" customFormat="1" ht="11.25">
      <c r="B428" s="161"/>
      <c r="D428" s="147" t="s">
        <v>155</v>
      </c>
      <c r="E428" s="162" t="s">
        <v>19</v>
      </c>
      <c r="F428" s="163" t="s">
        <v>180</v>
      </c>
      <c r="H428" s="164">
        <v>1.125</v>
      </c>
      <c r="I428" s="165"/>
      <c r="L428" s="161"/>
      <c r="M428" s="166"/>
      <c r="T428" s="167"/>
      <c r="AT428" s="162" t="s">
        <v>155</v>
      </c>
      <c r="AU428" s="162" t="s">
        <v>84</v>
      </c>
      <c r="AV428" s="14" t="s">
        <v>164</v>
      </c>
      <c r="AW428" s="14" t="s">
        <v>35</v>
      </c>
      <c r="AX428" s="14" t="s">
        <v>74</v>
      </c>
      <c r="AY428" s="162" t="s">
        <v>144</v>
      </c>
    </row>
    <row r="429" spans="2:65" s="13" customFormat="1" ht="33.75">
      <c r="B429" s="153"/>
      <c r="D429" s="147" t="s">
        <v>155</v>
      </c>
      <c r="E429" s="154" t="s">
        <v>19</v>
      </c>
      <c r="F429" s="155" t="s">
        <v>579</v>
      </c>
      <c r="H429" s="156">
        <v>1.26</v>
      </c>
      <c r="I429" s="157"/>
      <c r="L429" s="153"/>
      <c r="M429" s="158"/>
      <c r="T429" s="159"/>
      <c r="AT429" s="154" t="s">
        <v>155</v>
      </c>
      <c r="AU429" s="154" t="s">
        <v>84</v>
      </c>
      <c r="AV429" s="13" t="s">
        <v>84</v>
      </c>
      <c r="AW429" s="13" t="s">
        <v>35</v>
      </c>
      <c r="AX429" s="13" t="s">
        <v>74</v>
      </c>
      <c r="AY429" s="154" t="s">
        <v>144</v>
      </c>
    </row>
    <row r="430" spans="2:65" s="15" customFormat="1" ht="11.25">
      <c r="B430" s="168"/>
      <c r="D430" s="147" t="s">
        <v>155</v>
      </c>
      <c r="E430" s="169" t="s">
        <v>580</v>
      </c>
      <c r="F430" s="170" t="s">
        <v>193</v>
      </c>
      <c r="H430" s="171">
        <v>264.01</v>
      </c>
      <c r="I430" s="172"/>
      <c r="L430" s="168"/>
      <c r="M430" s="173"/>
      <c r="T430" s="174"/>
      <c r="AT430" s="169" t="s">
        <v>155</v>
      </c>
      <c r="AU430" s="169" t="s">
        <v>84</v>
      </c>
      <c r="AV430" s="15" t="s">
        <v>151</v>
      </c>
      <c r="AW430" s="15" t="s">
        <v>35</v>
      </c>
      <c r="AX430" s="15" t="s">
        <v>82</v>
      </c>
      <c r="AY430" s="169" t="s">
        <v>144</v>
      </c>
    </row>
    <row r="431" spans="2:65" s="1" customFormat="1" ht="24.2" customHeight="1">
      <c r="B431" s="33"/>
      <c r="C431" s="129" t="s">
        <v>581</v>
      </c>
      <c r="D431" s="129" t="s">
        <v>147</v>
      </c>
      <c r="E431" s="130" t="s">
        <v>582</v>
      </c>
      <c r="F431" s="131" t="s">
        <v>583</v>
      </c>
      <c r="G431" s="132" t="s">
        <v>208</v>
      </c>
      <c r="H431" s="133">
        <v>32</v>
      </c>
      <c r="I431" s="134"/>
      <c r="J431" s="135">
        <f>ROUND(I431*H431,2)</f>
        <v>0</v>
      </c>
      <c r="K431" s="131" t="s">
        <v>150</v>
      </c>
      <c r="L431" s="33"/>
      <c r="M431" s="136" t="s">
        <v>19</v>
      </c>
      <c r="N431" s="137" t="s">
        <v>45</v>
      </c>
      <c r="P431" s="138">
        <f>O431*H431</f>
        <v>0</v>
      </c>
      <c r="Q431" s="138">
        <v>0</v>
      </c>
      <c r="R431" s="138">
        <f>Q431*H431</f>
        <v>0</v>
      </c>
      <c r="S431" s="138">
        <v>1.8699999999999999E-3</v>
      </c>
      <c r="T431" s="139">
        <f>S431*H431</f>
        <v>5.9839999999999997E-2</v>
      </c>
      <c r="AR431" s="140" t="s">
        <v>271</v>
      </c>
      <c r="AT431" s="140" t="s">
        <v>147</v>
      </c>
      <c r="AU431" s="140" t="s">
        <v>84</v>
      </c>
      <c r="AY431" s="18" t="s">
        <v>144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8" t="s">
        <v>82</v>
      </c>
      <c r="BK431" s="141">
        <f>ROUND(I431*H431,2)</f>
        <v>0</v>
      </c>
      <c r="BL431" s="18" t="s">
        <v>271</v>
      </c>
      <c r="BM431" s="140" t="s">
        <v>584</v>
      </c>
    </row>
    <row r="432" spans="2:65" s="1" customFormat="1" ht="11.25">
      <c r="B432" s="33"/>
      <c r="D432" s="142" t="s">
        <v>153</v>
      </c>
      <c r="F432" s="143" t="s">
        <v>585</v>
      </c>
      <c r="I432" s="144"/>
      <c r="L432" s="33"/>
      <c r="M432" s="145"/>
      <c r="T432" s="54"/>
      <c r="AT432" s="18" t="s">
        <v>153</v>
      </c>
      <c r="AU432" s="18" t="s">
        <v>84</v>
      </c>
    </row>
    <row r="433" spans="2:65" s="12" customFormat="1" ht="22.5">
      <c r="B433" s="146"/>
      <c r="D433" s="147" t="s">
        <v>155</v>
      </c>
      <c r="E433" s="148" t="s">
        <v>19</v>
      </c>
      <c r="F433" s="149" t="s">
        <v>586</v>
      </c>
      <c r="H433" s="148" t="s">
        <v>19</v>
      </c>
      <c r="I433" s="150"/>
      <c r="L433" s="146"/>
      <c r="M433" s="151"/>
      <c r="T433" s="152"/>
      <c r="AT433" s="148" t="s">
        <v>155</v>
      </c>
      <c r="AU433" s="148" t="s">
        <v>84</v>
      </c>
      <c r="AV433" s="12" t="s">
        <v>82</v>
      </c>
      <c r="AW433" s="12" t="s">
        <v>35</v>
      </c>
      <c r="AX433" s="12" t="s">
        <v>74</v>
      </c>
      <c r="AY433" s="148" t="s">
        <v>144</v>
      </c>
    </row>
    <row r="434" spans="2:65" s="13" customFormat="1" ht="11.25">
      <c r="B434" s="153"/>
      <c r="D434" s="147" t="s">
        <v>155</v>
      </c>
      <c r="E434" s="154" t="s">
        <v>19</v>
      </c>
      <c r="F434" s="155" t="s">
        <v>357</v>
      </c>
      <c r="H434" s="156">
        <v>32</v>
      </c>
      <c r="I434" s="157"/>
      <c r="L434" s="153"/>
      <c r="M434" s="158"/>
      <c r="T434" s="159"/>
      <c r="AT434" s="154" t="s">
        <v>155</v>
      </c>
      <c r="AU434" s="154" t="s">
        <v>84</v>
      </c>
      <c r="AV434" s="13" t="s">
        <v>84</v>
      </c>
      <c r="AW434" s="13" t="s">
        <v>35</v>
      </c>
      <c r="AX434" s="13" t="s">
        <v>82</v>
      </c>
      <c r="AY434" s="154" t="s">
        <v>144</v>
      </c>
    </row>
    <row r="435" spans="2:65" s="1" customFormat="1" ht="21.75" customHeight="1">
      <c r="B435" s="33"/>
      <c r="C435" s="129" t="s">
        <v>587</v>
      </c>
      <c r="D435" s="129" t="s">
        <v>147</v>
      </c>
      <c r="E435" s="130" t="s">
        <v>588</v>
      </c>
      <c r="F435" s="131" t="s">
        <v>589</v>
      </c>
      <c r="G435" s="132" t="s">
        <v>208</v>
      </c>
      <c r="H435" s="133">
        <v>11.5</v>
      </c>
      <c r="I435" s="134"/>
      <c r="J435" s="135">
        <f>ROUND(I435*H435,2)</f>
        <v>0</v>
      </c>
      <c r="K435" s="131" t="s">
        <v>150</v>
      </c>
      <c r="L435" s="33"/>
      <c r="M435" s="136" t="s">
        <v>19</v>
      </c>
      <c r="N435" s="137" t="s">
        <v>45</v>
      </c>
      <c r="P435" s="138">
        <f>O435*H435</f>
        <v>0</v>
      </c>
      <c r="Q435" s="138">
        <v>0</v>
      </c>
      <c r="R435" s="138">
        <f>Q435*H435</f>
        <v>0</v>
      </c>
      <c r="S435" s="138">
        <v>1.6999999999999999E-3</v>
      </c>
      <c r="T435" s="139">
        <f>S435*H435</f>
        <v>1.9549999999999998E-2</v>
      </c>
      <c r="AR435" s="140" t="s">
        <v>271</v>
      </c>
      <c r="AT435" s="140" t="s">
        <v>147</v>
      </c>
      <c r="AU435" s="140" t="s">
        <v>84</v>
      </c>
      <c r="AY435" s="18" t="s">
        <v>144</v>
      </c>
      <c r="BE435" s="141">
        <f>IF(N435="základní",J435,0)</f>
        <v>0</v>
      </c>
      <c r="BF435" s="141">
        <f>IF(N435="snížená",J435,0)</f>
        <v>0</v>
      </c>
      <c r="BG435" s="141">
        <f>IF(N435="zákl. přenesená",J435,0)</f>
        <v>0</v>
      </c>
      <c r="BH435" s="141">
        <f>IF(N435="sníž. přenesená",J435,0)</f>
        <v>0</v>
      </c>
      <c r="BI435" s="141">
        <f>IF(N435="nulová",J435,0)</f>
        <v>0</v>
      </c>
      <c r="BJ435" s="18" t="s">
        <v>82</v>
      </c>
      <c r="BK435" s="141">
        <f>ROUND(I435*H435,2)</f>
        <v>0</v>
      </c>
      <c r="BL435" s="18" t="s">
        <v>271</v>
      </c>
      <c r="BM435" s="140" t="s">
        <v>590</v>
      </c>
    </row>
    <row r="436" spans="2:65" s="1" customFormat="1" ht="11.25">
      <c r="B436" s="33"/>
      <c r="D436" s="142" t="s">
        <v>153</v>
      </c>
      <c r="F436" s="143" t="s">
        <v>591</v>
      </c>
      <c r="I436" s="144"/>
      <c r="L436" s="33"/>
      <c r="M436" s="145"/>
      <c r="T436" s="54"/>
      <c r="AT436" s="18" t="s">
        <v>153</v>
      </c>
      <c r="AU436" s="18" t="s">
        <v>84</v>
      </c>
    </row>
    <row r="437" spans="2:65" s="12" customFormat="1" ht="22.5">
      <c r="B437" s="146"/>
      <c r="D437" s="147" t="s">
        <v>155</v>
      </c>
      <c r="E437" s="148" t="s">
        <v>19</v>
      </c>
      <c r="F437" s="149" t="s">
        <v>592</v>
      </c>
      <c r="H437" s="148" t="s">
        <v>19</v>
      </c>
      <c r="I437" s="150"/>
      <c r="L437" s="146"/>
      <c r="M437" s="151"/>
      <c r="T437" s="152"/>
      <c r="AT437" s="148" t="s">
        <v>155</v>
      </c>
      <c r="AU437" s="148" t="s">
        <v>84</v>
      </c>
      <c r="AV437" s="12" t="s">
        <v>82</v>
      </c>
      <c r="AW437" s="12" t="s">
        <v>35</v>
      </c>
      <c r="AX437" s="12" t="s">
        <v>74</v>
      </c>
      <c r="AY437" s="148" t="s">
        <v>144</v>
      </c>
    </row>
    <row r="438" spans="2:65" s="13" customFormat="1" ht="11.25">
      <c r="B438" s="153"/>
      <c r="D438" s="147" t="s">
        <v>155</v>
      </c>
      <c r="E438" s="154" t="s">
        <v>19</v>
      </c>
      <c r="F438" s="155" t="s">
        <v>593</v>
      </c>
      <c r="H438" s="156">
        <v>8.1</v>
      </c>
      <c r="I438" s="157"/>
      <c r="L438" s="153"/>
      <c r="M438" s="158"/>
      <c r="T438" s="159"/>
      <c r="AT438" s="154" t="s">
        <v>155</v>
      </c>
      <c r="AU438" s="154" t="s">
        <v>84</v>
      </c>
      <c r="AV438" s="13" t="s">
        <v>84</v>
      </c>
      <c r="AW438" s="13" t="s">
        <v>35</v>
      </c>
      <c r="AX438" s="13" t="s">
        <v>74</v>
      </c>
      <c r="AY438" s="154" t="s">
        <v>144</v>
      </c>
    </row>
    <row r="439" spans="2:65" s="13" customFormat="1" ht="11.25">
      <c r="B439" s="153"/>
      <c r="D439" s="147" t="s">
        <v>155</v>
      </c>
      <c r="E439" s="154" t="s">
        <v>19</v>
      </c>
      <c r="F439" s="155" t="s">
        <v>594</v>
      </c>
      <c r="H439" s="156">
        <v>3.4</v>
      </c>
      <c r="I439" s="157"/>
      <c r="L439" s="153"/>
      <c r="M439" s="158"/>
      <c r="T439" s="159"/>
      <c r="AT439" s="154" t="s">
        <v>155</v>
      </c>
      <c r="AU439" s="154" t="s">
        <v>84</v>
      </c>
      <c r="AV439" s="13" t="s">
        <v>84</v>
      </c>
      <c r="AW439" s="13" t="s">
        <v>35</v>
      </c>
      <c r="AX439" s="13" t="s">
        <v>74</v>
      </c>
      <c r="AY439" s="154" t="s">
        <v>144</v>
      </c>
    </row>
    <row r="440" spans="2:65" s="14" customFormat="1" ht="11.25">
      <c r="B440" s="161"/>
      <c r="D440" s="147" t="s">
        <v>155</v>
      </c>
      <c r="E440" s="162" t="s">
        <v>19</v>
      </c>
      <c r="F440" s="163" t="s">
        <v>180</v>
      </c>
      <c r="H440" s="164">
        <v>11.5</v>
      </c>
      <c r="I440" s="165"/>
      <c r="L440" s="161"/>
      <c r="M440" s="166"/>
      <c r="T440" s="167"/>
      <c r="AT440" s="162" t="s">
        <v>155</v>
      </c>
      <c r="AU440" s="162" t="s">
        <v>84</v>
      </c>
      <c r="AV440" s="14" t="s">
        <v>164</v>
      </c>
      <c r="AW440" s="14" t="s">
        <v>35</v>
      </c>
      <c r="AX440" s="14" t="s">
        <v>74</v>
      </c>
      <c r="AY440" s="162" t="s">
        <v>144</v>
      </c>
    </row>
    <row r="441" spans="2:65" s="15" customFormat="1" ht="11.25">
      <c r="B441" s="168"/>
      <c r="D441" s="147" t="s">
        <v>155</v>
      </c>
      <c r="E441" s="169" t="s">
        <v>19</v>
      </c>
      <c r="F441" s="170" t="s">
        <v>193</v>
      </c>
      <c r="H441" s="171">
        <v>11.5</v>
      </c>
      <c r="I441" s="172"/>
      <c r="L441" s="168"/>
      <c r="M441" s="173"/>
      <c r="T441" s="174"/>
      <c r="AT441" s="169" t="s">
        <v>155</v>
      </c>
      <c r="AU441" s="169" t="s">
        <v>84</v>
      </c>
      <c r="AV441" s="15" t="s">
        <v>151</v>
      </c>
      <c r="AW441" s="15" t="s">
        <v>35</v>
      </c>
      <c r="AX441" s="15" t="s">
        <v>82</v>
      </c>
      <c r="AY441" s="169" t="s">
        <v>144</v>
      </c>
    </row>
    <row r="442" spans="2:65" s="1" customFormat="1" ht="24.2" customHeight="1">
      <c r="B442" s="33"/>
      <c r="C442" s="129" t="s">
        <v>595</v>
      </c>
      <c r="D442" s="129" t="s">
        <v>147</v>
      </c>
      <c r="E442" s="130" t="s">
        <v>596</v>
      </c>
      <c r="F442" s="131" t="s">
        <v>597</v>
      </c>
      <c r="G442" s="132" t="s">
        <v>208</v>
      </c>
      <c r="H442" s="133">
        <v>33</v>
      </c>
      <c r="I442" s="134"/>
      <c r="J442" s="135">
        <f>ROUND(I442*H442,2)</f>
        <v>0</v>
      </c>
      <c r="K442" s="131" t="s">
        <v>150</v>
      </c>
      <c r="L442" s="33"/>
      <c r="M442" s="136" t="s">
        <v>19</v>
      </c>
      <c r="N442" s="137" t="s">
        <v>45</v>
      </c>
      <c r="P442" s="138">
        <f>O442*H442</f>
        <v>0</v>
      </c>
      <c r="Q442" s="138">
        <v>0</v>
      </c>
      <c r="R442" s="138">
        <f>Q442*H442</f>
        <v>0</v>
      </c>
      <c r="S442" s="138">
        <v>1.7700000000000001E-3</v>
      </c>
      <c r="T442" s="139">
        <f>S442*H442</f>
        <v>5.8410000000000004E-2</v>
      </c>
      <c r="AR442" s="140" t="s">
        <v>271</v>
      </c>
      <c r="AT442" s="140" t="s">
        <v>147</v>
      </c>
      <c r="AU442" s="140" t="s">
        <v>84</v>
      </c>
      <c r="AY442" s="18" t="s">
        <v>144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8" t="s">
        <v>82</v>
      </c>
      <c r="BK442" s="141">
        <f>ROUND(I442*H442,2)</f>
        <v>0</v>
      </c>
      <c r="BL442" s="18" t="s">
        <v>271</v>
      </c>
      <c r="BM442" s="140" t="s">
        <v>598</v>
      </c>
    </row>
    <row r="443" spans="2:65" s="1" customFormat="1" ht="11.25">
      <c r="B443" s="33"/>
      <c r="D443" s="142" t="s">
        <v>153</v>
      </c>
      <c r="F443" s="143" t="s">
        <v>599</v>
      </c>
      <c r="I443" s="144"/>
      <c r="L443" s="33"/>
      <c r="M443" s="145"/>
      <c r="T443" s="54"/>
      <c r="AT443" s="18" t="s">
        <v>153</v>
      </c>
      <c r="AU443" s="18" t="s">
        <v>84</v>
      </c>
    </row>
    <row r="444" spans="2:65" s="12" customFormat="1" ht="22.5">
      <c r="B444" s="146"/>
      <c r="D444" s="147" t="s">
        <v>155</v>
      </c>
      <c r="E444" s="148" t="s">
        <v>19</v>
      </c>
      <c r="F444" s="149" t="s">
        <v>600</v>
      </c>
      <c r="H444" s="148" t="s">
        <v>19</v>
      </c>
      <c r="I444" s="150"/>
      <c r="L444" s="146"/>
      <c r="M444" s="151"/>
      <c r="T444" s="152"/>
      <c r="AT444" s="148" t="s">
        <v>155</v>
      </c>
      <c r="AU444" s="148" t="s">
        <v>84</v>
      </c>
      <c r="AV444" s="12" t="s">
        <v>82</v>
      </c>
      <c r="AW444" s="12" t="s">
        <v>35</v>
      </c>
      <c r="AX444" s="12" t="s">
        <v>74</v>
      </c>
      <c r="AY444" s="148" t="s">
        <v>144</v>
      </c>
    </row>
    <row r="445" spans="2:65" s="13" customFormat="1" ht="11.25">
      <c r="B445" s="153"/>
      <c r="D445" s="147" t="s">
        <v>155</v>
      </c>
      <c r="E445" s="154" t="s">
        <v>19</v>
      </c>
      <c r="F445" s="155" t="s">
        <v>601</v>
      </c>
      <c r="H445" s="156">
        <v>33</v>
      </c>
      <c r="I445" s="157"/>
      <c r="L445" s="153"/>
      <c r="M445" s="158"/>
      <c r="T445" s="159"/>
      <c r="AT445" s="154" t="s">
        <v>155</v>
      </c>
      <c r="AU445" s="154" t="s">
        <v>84</v>
      </c>
      <c r="AV445" s="13" t="s">
        <v>84</v>
      </c>
      <c r="AW445" s="13" t="s">
        <v>35</v>
      </c>
      <c r="AX445" s="13" t="s">
        <v>82</v>
      </c>
      <c r="AY445" s="154" t="s">
        <v>144</v>
      </c>
    </row>
    <row r="446" spans="2:65" s="1" customFormat="1" ht="21.75" customHeight="1">
      <c r="B446" s="33"/>
      <c r="C446" s="129" t="s">
        <v>602</v>
      </c>
      <c r="D446" s="129" t="s">
        <v>147</v>
      </c>
      <c r="E446" s="130" t="s">
        <v>603</v>
      </c>
      <c r="F446" s="131" t="s">
        <v>604</v>
      </c>
      <c r="G446" s="132" t="s">
        <v>208</v>
      </c>
      <c r="H446" s="133">
        <v>10.6</v>
      </c>
      <c r="I446" s="134"/>
      <c r="J446" s="135">
        <f>ROUND(I446*H446,2)</f>
        <v>0</v>
      </c>
      <c r="K446" s="131" t="s">
        <v>150</v>
      </c>
      <c r="L446" s="33"/>
      <c r="M446" s="136" t="s">
        <v>19</v>
      </c>
      <c r="N446" s="137" t="s">
        <v>45</v>
      </c>
      <c r="P446" s="138">
        <f>O446*H446</f>
        <v>0</v>
      </c>
      <c r="Q446" s="138">
        <v>0</v>
      </c>
      <c r="R446" s="138">
        <f>Q446*H446</f>
        <v>0</v>
      </c>
      <c r="S446" s="138">
        <v>1.75E-3</v>
      </c>
      <c r="T446" s="139">
        <f>S446*H446</f>
        <v>1.8550000000000001E-2</v>
      </c>
      <c r="AR446" s="140" t="s">
        <v>271</v>
      </c>
      <c r="AT446" s="140" t="s">
        <v>147</v>
      </c>
      <c r="AU446" s="140" t="s">
        <v>84</v>
      </c>
      <c r="AY446" s="18" t="s">
        <v>144</v>
      </c>
      <c r="BE446" s="141">
        <f>IF(N446="základní",J446,0)</f>
        <v>0</v>
      </c>
      <c r="BF446" s="141">
        <f>IF(N446="snížená",J446,0)</f>
        <v>0</v>
      </c>
      <c r="BG446" s="141">
        <f>IF(N446="zákl. přenesená",J446,0)</f>
        <v>0</v>
      </c>
      <c r="BH446" s="141">
        <f>IF(N446="sníž. přenesená",J446,0)</f>
        <v>0</v>
      </c>
      <c r="BI446" s="141">
        <f>IF(N446="nulová",J446,0)</f>
        <v>0</v>
      </c>
      <c r="BJ446" s="18" t="s">
        <v>82</v>
      </c>
      <c r="BK446" s="141">
        <f>ROUND(I446*H446,2)</f>
        <v>0</v>
      </c>
      <c r="BL446" s="18" t="s">
        <v>271</v>
      </c>
      <c r="BM446" s="140" t="s">
        <v>605</v>
      </c>
    </row>
    <row r="447" spans="2:65" s="1" customFormat="1" ht="11.25">
      <c r="B447" s="33"/>
      <c r="D447" s="142" t="s">
        <v>153</v>
      </c>
      <c r="F447" s="143" t="s">
        <v>606</v>
      </c>
      <c r="I447" s="144"/>
      <c r="L447" s="33"/>
      <c r="M447" s="145"/>
      <c r="T447" s="54"/>
      <c r="AT447" s="18" t="s">
        <v>153</v>
      </c>
      <c r="AU447" s="18" t="s">
        <v>84</v>
      </c>
    </row>
    <row r="448" spans="2:65" s="12" customFormat="1" ht="33.75">
      <c r="B448" s="146"/>
      <c r="D448" s="147" t="s">
        <v>155</v>
      </c>
      <c r="E448" s="148" t="s">
        <v>19</v>
      </c>
      <c r="F448" s="149" t="s">
        <v>607</v>
      </c>
      <c r="H448" s="148" t="s">
        <v>19</v>
      </c>
      <c r="I448" s="150"/>
      <c r="L448" s="146"/>
      <c r="M448" s="151"/>
      <c r="T448" s="152"/>
      <c r="AT448" s="148" t="s">
        <v>155</v>
      </c>
      <c r="AU448" s="148" t="s">
        <v>84</v>
      </c>
      <c r="AV448" s="12" t="s">
        <v>82</v>
      </c>
      <c r="AW448" s="12" t="s">
        <v>35</v>
      </c>
      <c r="AX448" s="12" t="s">
        <v>74</v>
      </c>
      <c r="AY448" s="148" t="s">
        <v>144</v>
      </c>
    </row>
    <row r="449" spans="2:65" s="13" customFormat="1" ht="11.25">
      <c r="B449" s="153"/>
      <c r="D449" s="147" t="s">
        <v>155</v>
      </c>
      <c r="E449" s="154" t="s">
        <v>19</v>
      </c>
      <c r="F449" s="155" t="s">
        <v>608</v>
      </c>
      <c r="H449" s="156">
        <v>8.5</v>
      </c>
      <c r="I449" s="157"/>
      <c r="L449" s="153"/>
      <c r="M449" s="158"/>
      <c r="T449" s="159"/>
      <c r="AT449" s="154" t="s">
        <v>155</v>
      </c>
      <c r="AU449" s="154" t="s">
        <v>84</v>
      </c>
      <c r="AV449" s="13" t="s">
        <v>84</v>
      </c>
      <c r="AW449" s="13" t="s">
        <v>35</v>
      </c>
      <c r="AX449" s="13" t="s">
        <v>74</v>
      </c>
      <c r="AY449" s="154" t="s">
        <v>144</v>
      </c>
    </row>
    <row r="450" spans="2:65" s="12" customFormat="1" ht="33.75">
      <c r="B450" s="146"/>
      <c r="D450" s="147" t="s">
        <v>155</v>
      </c>
      <c r="E450" s="148" t="s">
        <v>19</v>
      </c>
      <c r="F450" s="149" t="s">
        <v>211</v>
      </c>
      <c r="H450" s="148" t="s">
        <v>19</v>
      </c>
      <c r="I450" s="150"/>
      <c r="L450" s="146"/>
      <c r="M450" s="151"/>
      <c r="T450" s="152"/>
      <c r="AT450" s="148" t="s">
        <v>155</v>
      </c>
      <c r="AU450" s="148" t="s">
        <v>84</v>
      </c>
      <c r="AV450" s="12" t="s">
        <v>82</v>
      </c>
      <c r="AW450" s="12" t="s">
        <v>35</v>
      </c>
      <c r="AX450" s="12" t="s">
        <v>74</v>
      </c>
      <c r="AY450" s="148" t="s">
        <v>144</v>
      </c>
    </row>
    <row r="451" spans="2:65" s="13" customFormat="1" ht="22.5">
      <c r="B451" s="153"/>
      <c r="D451" s="147" t="s">
        <v>155</v>
      </c>
      <c r="E451" s="154" t="s">
        <v>19</v>
      </c>
      <c r="F451" s="155" t="s">
        <v>609</v>
      </c>
      <c r="H451" s="156">
        <v>2.1</v>
      </c>
      <c r="I451" s="157"/>
      <c r="L451" s="153"/>
      <c r="M451" s="158"/>
      <c r="T451" s="159"/>
      <c r="AT451" s="154" t="s">
        <v>155</v>
      </c>
      <c r="AU451" s="154" t="s">
        <v>84</v>
      </c>
      <c r="AV451" s="13" t="s">
        <v>84</v>
      </c>
      <c r="AW451" s="13" t="s">
        <v>35</v>
      </c>
      <c r="AX451" s="13" t="s">
        <v>74</v>
      </c>
      <c r="AY451" s="154" t="s">
        <v>144</v>
      </c>
    </row>
    <row r="452" spans="2:65" s="15" customFormat="1" ht="11.25">
      <c r="B452" s="168"/>
      <c r="D452" s="147" t="s">
        <v>155</v>
      </c>
      <c r="E452" s="169" t="s">
        <v>19</v>
      </c>
      <c r="F452" s="170" t="s">
        <v>193</v>
      </c>
      <c r="H452" s="171">
        <v>10.6</v>
      </c>
      <c r="I452" s="172"/>
      <c r="L452" s="168"/>
      <c r="M452" s="173"/>
      <c r="T452" s="174"/>
      <c r="AT452" s="169" t="s">
        <v>155</v>
      </c>
      <c r="AU452" s="169" t="s">
        <v>84</v>
      </c>
      <c r="AV452" s="15" t="s">
        <v>151</v>
      </c>
      <c r="AW452" s="15" t="s">
        <v>35</v>
      </c>
      <c r="AX452" s="15" t="s">
        <v>82</v>
      </c>
      <c r="AY452" s="169" t="s">
        <v>144</v>
      </c>
    </row>
    <row r="453" spans="2:65" s="1" customFormat="1" ht="24.2" customHeight="1">
      <c r="B453" s="33"/>
      <c r="C453" s="129" t="s">
        <v>610</v>
      </c>
      <c r="D453" s="129" t="s">
        <v>147</v>
      </c>
      <c r="E453" s="130" t="s">
        <v>611</v>
      </c>
      <c r="F453" s="131" t="s">
        <v>612</v>
      </c>
      <c r="G453" s="132" t="s">
        <v>208</v>
      </c>
      <c r="H453" s="133">
        <v>33</v>
      </c>
      <c r="I453" s="134"/>
      <c r="J453" s="135">
        <f>ROUND(I453*H453,2)</f>
        <v>0</v>
      </c>
      <c r="K453" s="131" t="s">
        <v>150</v>
      </c>
      <c r="L453" s="33"/>
      <c r="M453" s="136" t="s">
        <v>19</v>
      </c>
      <c r="N453" s="137" t="s">
        <v>45</v>
      </c>
      <c r="P453" s="138">
        <f>O453*H453</f>
        <v>0</v>
      </c>
      <c r="Q453" s="138">
        <v>0</v>
      </c>
      <c r="R453" s="138">
        <f>Q453*H453</f>
        <v>0</v>
      </c>
      <c r="S453" s="138">
        <v>2.5999999999999999E-3</v>
      </c>
      <c r="T453" s="139">
        <f>S453*H453</f>
        <v>8.5800000000000001E-2</v>
      </c>
      <c r="AR453" s="140" t="s">
        <v>271</v>
      </c>
      <c r="AT453" s="140" t="s">
        <v>147</v>
      </c>
      <c r="AU453" s="140" t="s">
        <v>84</v>
      </c>
      <c r="AY453" s="18" t="s">
        <v>144</v>
      </c>
      <c r="BE453" s="141">
        <f>IF(N453="základní",J453,0)</f>
        <v>0</v>
      </c>
      <c r="BF453" s="141">
        <f>IF(N453="snížená",J453,0)</f>
        <v>0</v>
      </c>
      <c r="BG453" s="141">
        <f>IF(N453="zákl. přenesená",J453,0)</f>
        <v>0</v>
      </c>
      <c r="BH453" s="141">
        <f>IF(N453="sníž. přenesená",J453,0)</f>
        <v>0</v>
      </c>
      <c r="BI453" s="141">
        <f>IF(N453="nulová",J453,0)</f>
        <v>0</v>
      </c>
      <c r="BJ453" s="18" t="s">
        <v>82</v>
      </c>
      <c r="BK453" s="141">
        <f>ROUND(I453*H453,2)</f>
        <v>0</v>
      </c>
      <c r="BL453" s="18" t="s">
        <v>271</v>
      </c>
      <c r="BM453" s="140" t="s">
        <v>613</v>
      </c>
    </row>
    <row r="454" spans="2:65" s="1" customFormat="1" ht="11.25">
      <c r="B454" s="33"/>
      <c r="D454" s="142" t="s">
        <v>153</v>
      </c>
      <c r="F454" s="143" t="s">
        <v>614</v>
      </c>
      <c r="I454" s="144"/>
      <c r="L454" s="33"/>
      <c r="M454" s="145"/>
      <c r="T454" s="54"/>
      <c r="AT454" s="18" t="s">
        <v>153</v>
      </c>
      <c r="AU454" s="18" t="s">
        <v>84</v>
      </c>
    </row>
    <row r="455" spans="2:65" s="1" customFormat="1" ht="29.25">
      <c r="B455" s="33"/>
      <c r="D455" s="147" t="s">
        <v>162</v>
      </c>
      <c r="F455" s="160" t="s">
        <v>615</v>
      </c>
      <c r="I455" s="144"/>
      <c r="L455" s="33"/>
      <c r="M455" s="145"/>
      <c r="T455" s="54"/>
      <c r="AT455" s="18" t="s">
        <v>162</v>
      </c>
      <c r="AU455" s="18" t="s">
        <v>84</v>
      </c>
    </row>
    <row r="456" spans="2:65" s="12" customFormat="1" ht="22.5">
      <c r="B456" s="146"/>
      <c r="D456" s="147" t="s">
        <v>155</v>
      </c>
      <c r="E456" s="148" t="s">
        <v>19</v>
      </c>
      <c r="F456" s="149" t="s">
        <v>616</v>
      </c>
      <c r="H456" s="148" t="s">
        <v>19</v>
      </c>
      <c r="I456" s="150"/>
      <c r="L456" s="146"/>
      <c r="M456" s="151"/>
      <c r="T456" s="152"/>
      <c r="AT456" s="148" t="s">
        <v>155</v>
      </c>
      <c r="AU456" s="148" t="s">
        <v>84</v>
      </c>
      <c r="AV456" s="12" t="s">
        <v>82</v>
      </c>
      <c r="AW456" s="12" t="s">
        <v>35</v>
      </c>
      <c r="AX456" s="12" t="s">
        <v>74</v>
      </c>
      <c r="AY456" s="148" t="s">
        <v>144</v>
      </c>
    </row>
    <row r="457" spans="2:65" s="13" customFormat="1" ht="11.25">
      <c r="B457" s="153"/>
      <c r="D457" s="147" t="s">
        <v>155</v>
      </c>
      <c r="E457" s="154" t="s">
        <v>19</v>
      </c>
      <c r="F457" s="155" t="s">
        <v>617</v>
      </c>
      <c r="H457" s="156">
        <v>33</v>
      </c>
      <c r="I457" s="157"/>
      <c r="L457" s="153"/>
      <c r="M457" s="158"/>
      <c r="T457" s="159"/>
      <c r="AT457" s="154" t="s">
        <v>155</v>
      </c>
      <c r="AU457" s="154" t="s">
        <v>84</v>
      </c>
      <c r="AV457" s="13" t="s">
        <v>84</v>
      </c>
      <c r="AW457" s="13" t="s">
        <v>35</v>
      </c>
      <c r="AX457" s="13" t="s">
        <v>82</v>
      </c>
      <c r="AY457" s="154" t="s">
        <v>144</v>
      </c>
    </row>
    <row r="458" spans="2:65" s="1" customFormat="1" ht="16.5" customHeight="1">
      <c r="B458" s="33"/>
      <c r="C458" s="129" t="s">
        <v>618</v>
      </c>
      <c r="D458" s="129" t="s">
        <v>147</v>
      </c>
      <c r="E458" s="130" t="s">
        <v>619</v>
      </c>
      <c r="F458" s="131" t="s">
        <v>620</v>
      </c>
      <c r="G458" s="132" t="s">
        <v>208</v>
      </c>
      <c r="H458" s="133">
        <v>14.5</v>
      </c>
      <c r="I458" s="134"/>
      <c r="J458" s="135">
        <f>ROUND(I458*H458,2)</f>
        <v>0</v>
      </c>
      <c r="K458" s="131" t="s">
        <v>150</v>
      </c>
      <c r="L458" s="33"/>
      <c r="M458" s="136" t="s">
        <v>19</v>
      </c>
      <c r="N458" s="137" t="s">
        <v>45</v>
      </c>
      <c r="P458" s="138">
        <f>O458*H458</f>
        <v>0</v>
      </c>
      <c r="Q458" s="138">
        <v>0</v>
      </c>
      <c r="R458" s="138">
        <f>Q458*H458</f>
        <v>0</v>
      </c>
      <c r="S458" s="138">
        <v>3.9399999999999999E-3</v>
      </c>
      <c r="T458" s="139">
        <f>S458*H458</f>
        <v>5.713E-2</v>
      </c>
      <c r="AR458" s="140" t="s">
        <v>271</v>
      </c>
      <c r="AT458" s="140" t="s">
        <v>147</v>
      </c>
      <c r="AU458" s="140" t="s">
        <v>84</v>
      </c>
      <c r="AY458" s="18" t="s">
        <v>144</v>
      </c>
      <c r="BE458" s="141">
        <f>IF(N458="základní",J458,0)</f>
        <v>0</v>
      </c>
      <c r="BF458" s="141">
        <f>IF(N458="snížená",J458,0)</f>
        <v>0</v>
      </c>
      <c r="BG458" s="141">
        <f>IF(N458="zákl. přenesená",J458,0)</f>
        <v>0</v>
      </c>
      <c r="BH458" s="141">
        <f>IF(N458="sníž. přenesená",J458,0)</f>
        <v>0</v>
      </c>
      <c r="BI458" s="141">
        <f>IF(N458="nulová",J458,0)</f>
        <v>0</v>
      </c>
      <c r="BJ458" s="18" t="s">
        <v>82</v>
      </c>
      <c r="BK458" s="141">
        <f>ROUND(I458*H458,2)</f>
        <v>0</v>
      </c>
      <c r="BL458" s="18" t="s">
        <v>271</v>
      </c>
      <c r="BM458" s="140" t="s">
        <v>621</v>
      </c>
    </row>
    <row r="459" spans="2:65" s="1" customFormat="1" ht="11.25">
      <c r="B459" s="33"/>
      <c r="D459" s="142" t="s">
        <v>153</v>
      </c>
      <c r="F459" s="143" t="s">
        <v>622</v>
      </c>
      <c r="I459" s="144"/>
      <c r="L459" s="33"/>
      <c r="M459" s="145"/>
      <c r="T459" s="54"/>
      <c r="AT459" s="18" t="s">
        <v>153</v>
      </c>
      <c r="AU459" s="18" t="s">
        <v>84</v>
      </c>
    </row>
    <row r="460" spans="2:65" s="1" customFormat="1" ht="29.25">
      <c r="B460" s="33"/>
      <c r="D460" s="147" t="s">
        <v>162</v>
      </c>
      <c r="F460" s="160" t="s">
        <v>615</v>
      </c>
      <c r="I460" s="144"/>
      <c r="L460" s="33"/>
      <c r="M460" s="145"/>
      <c r="T460" s="54"/>
      <c r="AT460" s="18" t="s">
        <v>162</v>
      </c>
      <c r="AU460" s="18" t="s">
        <v>84</v>
      </c>
    </row>
    <row r="461" spans="2:65" s="12" customFormat="1" ht="22.5">
      <c r="B461" s="146"/>
      <c r="D461" s="147" t="s">
        <v>155</v>
      </c>
      <c r="E461" s="148" t="s">
        <v>19</v>
      </c>
      <c r="F461" s="149" t="s">
        <v>623</v>
      </c>
      <c r="H461" s="148" t="s">
        <v>19</v>
      </c>
      <c r="I461" s="150"/>
      <c r="L461" s="146"/>
      <c r="M461" s="151"/>
      <c r="T461" s="152"/>
      <c r="AT461" s="148" t="s">
        <v>155</v>
      </c>
      <c r="AU461" s="148" t="s">
        <v>84</v>
      </c>
      <c r="AV461" s="12" t="s">
        <v>82</v>
      </c>
      <c r="AW461" s="12" t="s">
        <v>35</v>
      </c>
      <c r="AX461" s="12" t="s">
        <v>74</v>
      </c>
      <c r="AY461" s="148" t="s">
        <v>144</v>
      </c>
    </row>
    <row r="462" spans="2:65" s="13" customFormat="1" ht="11.25">
      <c r="B462" s="153"/>
      <c r="D462" s="147" t="s">
        <v>155</v>
      </c>
      <c r="E462" s="154" t="s">
        <v>19</v>
      </c>
      <c r="F462" s="155" t="s">
        <v>624</v>
      </c>
      <c r="H462" s="156">
        <v>14.5</v>
      </c>
      <c r="I462" s="157"/>
      <c r="L462" s="153"/>
      <c r="M462" s="158"/>
      <c r="T462" s="159"/>
      <c r="AT462" s="154" t="s">
        <v>155</v>
      </c>
      <c r="AU462" s="154" t="s">
        <v>84</v>
      </c>
      <c r="AV462" s="13" t="s">
        <v>84</v>
      </c>
      <c r="AW462" s="13" t="s">
        <v>35</v>
      </c>
      <c r="AX462" s="13" t="s">
        <v>82</v>
      </c>
      <c r="AY462" s="154" t="s">
        <v>144</v>
      </c>
    </row>
    <row r="463" spans="2:65" s="1" customFormat="1" ht="24.2" customHeight="1">
      <c r="B463" s="33"/>
      <c r="C463" s="129" t="s">
        <v>625</v>
      </c>
      <c r="D463" s="129" t="s">
        <v>147</v>
      </c>
      <c r="E463" s="130" t="s">
        <v>626</v>
      </c>
      <c r="F463" s="131" t="s">
        <v>627</v>
      </c>
      <c r="G463" s="132" t="s">
        <v>208</v>
      </c>
      <c r="H463" s="133">
        <v>2.5</v>
      </c>
      <c r="I463" s="134"/>
      <c r="J463" s="135">
        <f>ROUND(I463*H463,2)</f>
        <v>0</v>
      </c>
      <c r="K463" s="131" t="s">
        <v>150</v>
      </c>
      <c r="L463" s="33"/>
      <c r="M463" s="136" t="s">
        <v>19</v>
      </c>
      <c r="N463" s="137" t="s">
        <v>45</v>
      </c>
      <c r="P463" s="138">
        <f>O463*H463</f>
        <v>0</v>
      </c>
      <c r="Q463" s="138">
        <v>3.8E-3</v>
      </c>
      <c r="R463" s="138">
        <f>Q463*H463</f>
        <v>9.4999999999999998E-3</v>
      </c>
      <c r="S463" s="138">
        <v>0</v>
      </c>
      <c r="T463" s="139">
        <f>S463*H463</f>
        <v>0</v>
      </c>
      <c r="AR463" s="140" t="s">
        <v>271</v>
      </c>
      <c r="AT463" s="140" t="s">
        <v>147</v>
      </c>
      <c r="AU463" s="140" t="s">
        <v>84</v>
      </c>
      <c r="AY463" s="18" t="s">
        <v>144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82</v>
      </c>
      <c r="BK463" s="141">
        <f>ROUND(I463*H463,2)</f>
        <v>0</v>
      </c>
      <c r="BL463" s="18" t="s">
        <v>271</v>
      </c>
      <c r="BM463" s="140" t="s">
        <v>628</v>
      </c>
    </row>
    <row r="464" spans="2:65" s="1" customFormat="1" ht="11.25">
      <c r="B464" s="33"/>
      <c r="D464" s="142" t="s">
        <v>153</v>
      </c>
      <c r="F464" s="143" t="s">
        <v>629</v>
      </c>
      <c r="I464" s="144"/>
      <c r="L464" s="33"/>
      <c r="M464" s="145"/>
      <c r="T464" s="54"/>
      <c r="AT464" s="18" t="s">
        <v>153</v>
      </c>
      <c r="AU464" s="18" t="s">
        <v>84</v>
      </c>
    </row>
    <row r="465" spans="2:65" s="12" customFormat="1" ht="22.5">
      <c r="B465" s="146"/>
      <c r="D465" s="147" t="s">
        <v>155</v>
      </c>
      <c r="E465" s="148" t="s">
        <v>19</v>
      </c>
      <c r="F465" s="149" t="s">
        <v>630</v>
      </c>
      <c r="H465" s="148" t="s">
        <v>19</v>
      </c>
      <c r="I465" s="150"/>
      <c r="L465" s="146"/>
      <c r="M465" s="151"/>
      <c r="T465" s="152"/>
      <c r="AT465" s="148" t="s">
        <v>155</v>
      </c>
      <c r="AU465" s="148" t="s">
        <v>84</v>
      </c>
      <c r="AV465" s="12" t="s">
        <v>82</v>
      </c>
      <c r="AW465" s="12" t="s">
        <v>35</v>
      </c>
      <c r="AX465" s="12" t="s">
        <v>74</v>
      </c>
      <c r="AY465" s="148" t="s">
        <v>144</v>
      </c>
    </row>
    <row r="466" spans="2:65" s="13" customFormat="1" ht="11.25">
      <c r="B466" s="153"/>
      <c r="D466" s="147" t="s">
        <v>155</v>
      </c>
      <c r="E466" s="154" t="s">
        <v>19</v>
      </c>
      <c r="F466" s="155" t="s">
        <v>631</v>
      </c>
      <c r="H466" s="156">
        <v>2.5</v>
      </c>
      <c r="I466" s="157"/>
      <c r="L466" s="153"/>
      <c r="M466" s="158"/>
      <c r="T466" s="159"/>
      <c r="AT466" s="154" t="s">
        <v>155</v>
      </c>
      <c r="AU466" s="154" t="s">
        <v>84</v>
      </c>
      <c r="AV466" s="13" t="s">
        <v>84</v>
      </c>
      <c r="AW466" s="13" t="s">
        <v>35</v>
      </c>
      <c r="AX466" s="13" t="s">
        <v>82</v>
      </c>
      <c r="AY466" s="154" t="s">
        <v>144</v>
      </c>
    </row>
    <row r="467" spans="2:65" s="1" customFormat="1" ht="24.2" customHeight="1">
      <c r="B467" s="33"/>
      <c r="C467" s="129" t="s">
        <v>632</v>
      </c>
      <c r="D467" s="129" t="s">
        <v>147</v>
      </c>
      <c r="E467" s="130" t="s">
        <v>633</v>
      </c>
      <c r="F467" s="131" t="s">
        <v>634</v>
      </c>
      <c r="G467" s="132" t="s">
        <v>208</v>
      </c>
      <c r="H467" s="133">
        <v>14</v>
      </c>
      <c r="I467" s="134"/>
      <c r="J467" s="135">
        <f>ROUND(I467*H467,2)</f>
        <v>0</v>
      </c>
      <c r="K467" s="131" t="s">
        <v>150</v>
      </c>
      <c r="L467" s="33"/>
      <c r="M467" s="136" t="s">
        <v>19</v>
      </c>
      <c r="N467" s="137" t="s">
        <v>45</v>
      </c>
      <c r="P467" s="138">
        <f>O467*H467</f>
        <v>0</v>
      </c>
      <c r="Q467" s="138">
        <v>1.4300000000000001E-3</v>
      </c>
      <c r="R467" s="138">
        <f>Q467*H467</f>
        <v>2.002E-2</v>
      </c>
      <c r="S467" s="138">
        <v>0</v>
      </c>
      <c r="T467" s="139">
        <f>S467*H467</f>
        <v>0</v>
      </c>
      <c r="AR467" s="140" t="s">
        <v>271</v>
      </c>
      <c r="AT467" s="140" t="s">
        <v>147</v>
      </c>
      <c r="AU467" s="140" t="s">
        <v>84</v>
      </c>
      <c r="AY467" s="18" t="s">
        <v>144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8" t="s">
        <v>82</v>
      </c>
      <c r="BK467" s="141">
        <f>ROUND(I467*H467,2)</f>
        <v>0</v>
      </c>
      <c r="BL467" s="18" t="s">
        <v>271</v>
      </c>
      <c r="BM467" s="140" t="s">
        <v>635</v>
      </c>
    </row>
    <row r="468" spans="2:65" s="1" customFormat="1" ht="11.25">
      <c r="B468" s="33"/>
      <c r="D468" s="142" t="s">
        <v>153</v>
      </c>
      <c r="F468" s="143" t="s">
        <v>636</v>
      </c>
      <c r="I468" s="144"/>
      <c r="L468" s="33"/>
      <c r="M468" s="145"/>
      <c r="T468" s="54"/>
      <c r="AT468" s="18" t="s">
        <v>153</v>
      </c>
      <c r="AU468" s="18" t="s">
        <v>84</v>
      </c>
    </row>
    <row r="469" spans="2:65" s="12" customFormat="1" ht="11.25">
      <c r="B469" s="146"/>
      <c r="D469" s="147" t="s">
        <v>155</v>
      </c>
      <c r="E469" s="148" t="s">
        <v>19</v>
      </c>
      <c r="F469" s="149" t="s">
        <v>637</v>
      </c>
      <c r="H469" s="148" t="s">
        <v>19</v>
      </c>
      <c r="I469" s="150"/>
      <c r="L469" s="146"/>
      <c r="M469" s="151"/>
      <c r="T469" s="152"/>
      <c r="AT469" s="148" t="s">
        <v>155</v>
      </c>
      <c r="AU469" s="148" t="s">
        <v>84</v>
      </c>
      <c r="AV469" s="12" t="s">
        <v>82</v>
      </c>
      <c r="AW469" s="12" t="s">
        <v>35</v>
      </c>
      <c r="AX469" s="12" t="s">
        <v>74</v>
      </c>
      <c r="AY469" s="148" t="s">
        <v>144</v>
      </c>
    </row>
    <row r="470" spans="2:65" s="13" customFormat="1" ht="11.25">
      <c r="B470" s="153"/>
      <c r="D470" s="147" t="s">
        <v>155</v>
      </c>
      <c r="E470" s="154" t="s">
        <v>19</v>
      </c>
      <c r="F470" s="155" t="s">
        <v>638</v>
      </c>
      <c r="H470" s="156">
        <v>8</v>
      </c>
      <c r="I470" s="157"/>
      <c r="L470" s="153"/>
      <c r="M470" s="158"/>
      <c r="T470" s="159"/>
      <c r="AT470" s="154" t="s">
        <v>155</v>
      </c>
      <c r="AU470" s="154" t="s">
        <v>84</v>
      </c>
      <c r="AV470" s="13" t="s">
        <v>84</v>
      </c>
      <c r="AW470" s="13" t="s">
        <v>35</v>
      </c>
      <c r="AX470" s="13" t="s">
        <v>74</v>
      </c>
      <c r="AY470" s="154" t="s">
        <v>144</v>
      </c>
    </row>
    <row r="471" spans="2:65" s="13" customFormat="1" ht="11.25">
      <c r="B471" s="153"/>
      <c r="D471" s="147" t="s">
        <v>155</v>
      </c>
      <c r="E471" s="154" t="s">
        <v>19</v>
      </c>
      <c r="F471" s="155" t="s">
        <v>639</v>
      </c>
      <c r="H471" s="156">
        <v>4.5</v>
      </c>
      <c r="I471" s="157"/>
      <c r="L471" s="153"/>
      <c r="M471" s="158"/>
      <c r="T471" s="159"/>
      <c r="AT471" s="154" t="s">
        <v>155</v>
      </c>
      <c r="AU471" s="154" t="s">
        <v>84</v>
      </c>
      <c r="AV471" s="13" t="s">
        <v>84</v>
      </c>
      <c r="AW471" s="13" t="s">
        <v>35</v>
      </c>
      <c r="AX471" s="13" t="s">
        <v>74</v>
      </c>
      <c r="AY471" s="154" t="s">
        <v>144</v>
      </c>
    </row>
    <row r="472" spans="2:65" s="13" customFormat="1" ht="11.25">
      <c r="B472" s="153"/>
      <c r="D472" s="147" t="s">
        <v>155</v>
      </c>
      <c r="E472" s="154" t="s">
        <v>19</v>
      </c>
      <c r="F472" s="155" t="s">
        <v>640</v>
      </c>
      <c r="H472" s="156">
        <v>1.5</v>
      </c>
      <c r="I472" s="157"/>
      <c r="L472" s="153"/>
      <c r="M472" s="158"/>
      <c r="T472" s="159"/>
      <c r="AT472" s="154" t="s">
        <v>155</v>
      </c>
      <c r="AU472" s="154" t="s">
        <v>84</v>
      </c>
      <c r="AV472" s="13" t="s">
        <v>84</v>
      </c>
      <c r="AW472" s="13" t="s">
        <v>35</v>
      </c>
      <c r="AX472" s="13" t="s">
        <v>74</v>
      </c>
      <c r="AY472" s="154" t="s">
        <v>144</v>
      </c>
    </row>
    <row r="473" spans="2:65" s="15" customFormat="1" ht="11.25">
      <c r="B473" s="168"/>
      <c r="D473" s="147" t="s">
        <v>155</v>
      </c>
      <c r="E473" s="169" t="s">
        <v>19</v>
      </c>
      <c r="F473" s="170" t="s">
        <v>193</v>
      </c>
      <c r="H473" s="171">
        <v>14</v>
      </c>
      <c r="I473" s="172"/>
      <c r="L473" s="168"/>
      <c r="M473" s="173"/>
      <c r="T473" s="174"/>
      <c r="AT473" s="169" t="s">
        <v>155</v>
      </c>
      <c r="AU473" s="169" t="s">
        <v>84</v>
      </c>
      <c r="AV473" s="15" t="s">
        <v>151</v>
      </c>
      <c r="AW473" s="15" t="s">
        <v>35</v>
      </c>
      <c r="AX473" s="15" t="s">
        <v>82</v>
      </c>
      <c r="AY473" s="169" t="s">
        <v>144</v>
      </c>
    </row>
    <row r="474" spans="2:65" s="1" customFormat="1" ht="33" customHeight="1">
      <c r="B474" s="33"/>
      <c r="C474" s="129" t="s">
        <v>641</v>
      </c>
      <c r="D474" s="129" t="s">
        <v>147</v>
      </c>
      <c r="E474" s="130" t="s">
        <v>642</v>
      </c>
      <c r="F474" s="131" t="s">
        <v>643</v>
      </c>
      <c r="G474" s="132" t="s">
        <v>208</v>
      </c>
      <c r="H474" s="133">
        <v>73</v>
      </c>
      <c r="I474" s="134"/>
      <c r="J474" s="135">
        <f>ROUND(I474*H474,2)</f>
        <v>0</v>
      </c>
      <c r="K474" s="131" t="s">
        <v>150</v>
      </c>
      <c r="L474" s="33"/>
      <c r="M474" s="136" t="s">
        <v>19</v>
      </c>
      <c r="N474" s="137" t="s">
        <v>45</v>
      </c>
      <c r="P474" s="138">
        <f>O474*H474</f>
        <v>0</v>
      </c>
      <c r="Q474" s="138">
        <v>1.16E-3</v>
      </c>
      <c r="R474" s="138">
        <f>Q474*H474</f>
        <v>8.4680000000000005E-2</v>
      </c>
      <c r="S474" s="138">
        <v>0</v>
      </c>
      <c r="T474" s="139">
        <f>S474*H474</f>
        <v>0</v>
      </c>
      <c r="AR474" s="140" t="s">
        <v>271</v>
      </c>
      <c r="AT474" s="140" t="s">
        <v>147</v>
      </c>
      <c r="AU474" s="140" t="s">
        <v>84</v>
      </c>
      <c r="AY474" s="18" t="s">
        <v>144</v>
      </c>
      <c r="BE474" s="141">
        <f>IF(N474="základní",J474,0)</f>
        <v>0</v>
      </c>
      <c r="BF474" s="141">
        <f>IF(N474="snížená",J474,0)</f>
        <v>0</v>
      </c>
      <c r="BG474" s="141">
        <f>IF(N474="zákl. přenesená",J474,0)</f>
        <v>0</v>
      </c>
      <c r="BH474" s="141">
        <f>IF(N474="sníž. přenesená",J474,0)</f>
        <v>0</v>
      </c>
      <c r="BI474" s="141">
        <f>IF(N474="nulová",J474,0)</f>
        <v>0</v>
      </c>
      <c r="BJ474" s="18" t="s">
        <v>82</v>
      </c>
      <c r="BK474" s="141">
        <f>ROUND(I474*H474,2)</f>
        <v>0</v>
      </c>
      <c r="BL474" s="18" t="s">
        <v>271</v>
      </c>
      <c r="BM474" s="140" t="s">
        <v>644</v>
      </c>
    </row>
    <row r="475" spans="2:65" s="1" customFormat="1" ht="11.25">
      <c r="B475" s="33"/>
      <c r="D475" s="142" t="s">
        <v>153</v>
      </c>
      <c r="F475" s="143" t="s">
        <v>645</v>
      </c>
      <c r="I475" s="144"/>
      <c r="L475" s="33"/>
      <c r="M475" s="145"/>
      <c r="T475" s="54"/>
      <c r="AT475" s="18" t="s">
        <v>153</v>
      </c>
      <c r="AU475" s="18" t="s">
        <v>84</v>
      </c>
    </row>
    <row r="476" spans="2:65" s="12" customFormat="1" ht="11.25">
      <c r="B476" s="146"/>
      <c r="D476" s="147" t="s">
        <v>155</v>
      </c>
      <c r="E476" s="148" t="s">
        <v>19</v>
      </c>
      <c r="F476" s="149" t="s">
        <v>637</v>
      </c>
      <c r="H476" s="148" t="s">
        <v>19</v>
      </c>
      <c r="I476" s="150"/>
      <c r="L476" s="146"/>
      <c r="M476" s="151"/>
      <c r="T476" s="152"/>
      <c r="AT476" s="148" t="s">
        <v>155</v>
      </c>
      <c r="AU476" s="148" t="s">
        <v>84</v>
      </c>
      <c r="AV476" s="12" t="s">
        <v>82</v>
      </c>
      <c r="AW476" s="12" t="s">
        <v>35</v>
      </c>
      <c r="AX476" s="12" t="s">
        <v>74</v>
      </c>
      <c r="AY476" s="148" t="s">
        <v>144</v>
      </c>
    </row>
    <row r="477" spans="2:65" s="13" customFormat="1" ht="11.25">
      <c r="B477" s="153"/>
      <c r="D477" s="147" t="s">
        <v>155</v>
      </c>
      <c r="E477" s="154" t="s">
        <v>19</v>
      </c>
      <c r="F477" s="155" t="s">
        <v>646</v>
      </c>
      <c r="H477" s="156">
        <v>30.5</v>
      </c>
      <c r="I477" s="157"/>
      <c r="L477" s="153"/>
      <c r="M477" s="158"/>
      <c r="T477" s="159"/>
      <c r="AT477" s="154" t="s">
        <v>155</v>
      </c>
      <c r="AU477" s="154" t="s">
        <v>84</v>
      </c>
      <c r="AV477" s="13" t="s">
        <v>84</v>
      </c>
      <c r="AW477" s="13" t="s">
        <v>35</v>
      </c>
      <c r="AX477" s="13" t="s">
        <v>74</v>
      </c>
      <c r="AY477" s="154" t="s">
        <v>144</v>
      </c>
    </row>
    <row r="478" spans="2:65" s="13" customFormat="1" ht="11.25">
      <c r="B478" s="153"/>
      <c r="D478" s="147" t="s">
        <v>155</v>
      </c>
      <c r="E478" s="154" t="s">
        <v>19</v>
      </c>
      <c r="F478" s="155" t="s">
        <v>647</v>
      </c>
      <c r="H478" s="156">
        <v>2.5</v>
      </c>
      <c r="I478" s="157"/>
      <c r="L478" s="153"/>
      <c r="M478" s="158"/>
      <c r="T478" s="159"/>
      <c r="AT478" s="154" t="s">
        <v>155</v>
      </c>
      <c r="AU478" s="154" t="s">
        <v>84</v>
      </c>
      <c r="AV478" s="13" t="s">
        <v>84</v>
      </c>
      <c r="AW478" s="13" t="s">
        <v>35</v>
      </c>
      <c r="AX478" s="13" t="s">
        <v>74</v>
      </c>
      <c r="AY478" s="154" t="s">
        <v>144</v>
      </c>
    </row>
    <row r="479" spans="2:65" s="13" customFormat="1" ht="11.25">
      <c r="B479" s="153"/>
      <c r="D479" s="147" t="s">
        <v>155</v>
      </c>
      <c r="E479" s="154" t="s">
        <v>19</v>
      </c>
      <c r="F479" s="155" t="s">
        <v>648</v>
      </c>
      <c r="H479" s="156">
        <v>1.5</v>
      </c>
      <c r="I479" s="157"/>
      <c r="L479" s="153"/>
      <c r="M479" s="158"/>
      <c r="T479" s="159"/>
      <c r="AT479" s="154" t="s">
        <v>155</v>
      </c>
      <c r="AU479" s="154" t="s">
        <v>84</v>
      </c>
      <c r="AV479" s="13" t="s">
        <v>84</v>
      </c>
      <c r="AW479" s="13" t="s">
        <v>35</v>
      </c>
      <c r="AX479" s="13" t="s">
        <v>74</v>
      </c>
      <c r="AY479" s="154" t="s">
        <v>144</v>
      </c>
    </row>
    <row r="480" spans="2:65" s="14" customFormat="1" ht="11.25">
      <c r="B480" s="161"/>
      <c r="D480" s="147" t="s">
        <v>155</v>
      </c>
      <c r="E480" s="162" t="s">
        <v>19</v>
      </c>
      <c r="F480" s="163" t="s">
        <v>180</v>
      </c>
      <c r="H480" s="164">
        <v>34.5</v>
      </c>
      <c r="I480" s="165"/>
      <c r="L480" s="161"/>
      <c r="M480" s="166"/>
      <c r="T480" s="167"/>
      <c r="AT480" s="162" t="s">
        <v>155</v>
      </c>
      <c r="AU480" s="162" t="s">
        <v>84</v>
      </c>
      <c r="AV480" s="14" t="s">
        <v>164</v>
      </c>
      <c r="AW480" s="14" t="s">
        <v>35</v>
      </c>
      <c r="AX480" s="14" t="s">
        <v>74</v>
      </c>
      <c r="AY480" s="162" t="s">
        <v>144</v>
      </c>
    </row>
    <row r="481" spans="2:65" s="12" customFormat="1" ht="33.75">
      <c r="B481" s="146"/>
      <c r="D481" s="147" t="s">
        <v>155</v>
      </c>
      <c r="E481" s="148" t="s">
        <v>19</v>
      </c>
      <c r="F481" s="149" t="s">
        <v>211</v>
      </c>
      <c r="H481" s="148" t="s">
        <v>19</v>
      </c>
      <c r="I481" s="150"/>
      <c r="L481" s="146"/>
      <c r="M481" s="151"/>
      <c r="T481" s="152"/>
      <c r="AT481" s="148" t="s">
        <v>155</v>
      </c>
      <c r="AU481" s="148" t="s">
        <v>84</v>
      </c>
      <c r="AV481" s="12" t="s">
        <v>82</v>
      </c>
      <c r="AW481" s="12" t="s">
        <v>35</v>
      </c>
      <c r="AX481" s="12" t="s">
        <v>74</v>
      </c>
      <c r="AY481" s="148" t="s">
        <v>144</v>
      </c>
    </row>
    <row r="482" spans="2:65" s="12" customFormat="1" ht="22.5">
      <c r="B482" s="146"/>
      <c r="D482" s="147" t="s">
        <v>155</v>
      </c>
      <c r="E482" s="148" t="s">
        <v>19</v>
      </c>
      <c r="F482" s="149" t="s">
        <v>649</v>
      </c>
      <c r="H482" s="148" t="s">
        <v>19</v>
      </c>
      <c r="I482" s="150"/>
      <c r="L482" s="146"/>
      <c r="M482" s="151"/>
      <c r="T482" s="152"/>
      <c r="AT482" s="148" t="s">
        <v>155</v>
      </c>
      <c r="AU482" s="148" t="s">
        <v>84</v>
      </c>
      <c r="AV482" s="12" t="s">
        <v>82</v>
      </c>
      <c r="AW482" s="12" t="s">
        <v>35</v>
      </c>
      <c r="AX482" s="12" t="s">
        <v>74</v>
      </c>
      <c r="AY482" s="148" t="s">
        <v>144</v>
      </c>
    </row>
    <row r="483" spans="2:65" s="13" customFormat="1" ht="22.5">
      <c r="B483" s="153"/>
      <c r="D483" s="147" t="s">
        <v>155</v>
      </c>
      <c r="E483" s="154" t="s">
        <v>19</v>
      </c>
      <c r="F483" s="155" t="s">
        <v>650</v>
      </c>
      <c r="H483" s="156">
        <v>2</v>
      </c>
      <c r="I483" s="157"/>
      <c r="L483" s="153"/>
      <c r="M483" s="158"/>
      <c r="T483" s="159"/>
      <c r="AT483" s="154" t="s">
        <v>155</v>
      </c>
      <c r="AU483" s="154" t="s">
        <v>84</v>
      </c>
      <c r="AV483" s="13" t="s">
        <v>84</v>
      </c>
      <c r="AW483" s="13" t="s">
        <v>35</v>
      </c>
      <c r="AX483" s="13" t="s">
        <v>74</v>
      </c>
      <c r="AY483" s="154" t="s">
        <v>144</v>
      </c>
    </row>
    <row r="484" spans="2:65" s="13" customFormat="1" ht="22.5">
      <c r="B484" s="153"/>
      <c r="D484" s="147" t="s">
        <v>155</v>
      </c>
      <c r="E484" s="154" t="s">
        <v>19</v>
      </c>
      <c r="F484" s="155" t="s">
        <v>651</v>
      </c>
      <c r="H484" s="156">
        <v>36.5</v>
      </c>
      <c r="I484" s="157"/>
      <c r="L484" s="153"/>
      <c r="M484" s="158"/>
      <c r="T484" s="159"/>
      <c r="AT484" s="154" t="s">
        <v>155</v>
      </c>
      <c r="AU484" s="154" t="s">
        <v>84</v>
      </c>
      <c r="AV484" s="13" t="s">
        <v>84</v>
      </c>
      <c r="AW484" s="13" t="s">
        <v>35</v>
      </c>
      <c r="AX484" s="13" t="s">
        <v>74</v>
      </c>
      <c r="AY484" s="154" t="s">
        <v>144</v>
      </c>
    </row>
    <row r="485" spans="2:65" s="14" customFormat="1" ht="11.25">
      <c r="B485" s="161"/>
      <c r="D485" s="147" t="s">
        <v>155</v>
      </c>
      <c r="E485" s="162" t="s">
        <v>19</v>
      </c>
      <c r="F485" s="163" t="s">
        <v>180</v>
      </c>
      <c r="H485" s="164">
        <v>38.5</v>
      </c>
      <c r="I485" s="165"/>
      <c r="L485" s="161"/>
      <c r="M485" s="166"/>
      <c r="T485" s="167"/>
      <c r="AT485" s="162" t="s">
        <v>155</v>
      </c>
      <c r="AU485" s="162" t="s">
        <v>84</v>
      </c>
      <c r="AV485" s="14" t="s">
        <v>164</v>
      </c>
      <c r="AW485" s="14" t="s">
        <v>35</v>
      </c>
      <c r="AX485" s="14" t="s">
        <v>74</v>
      </c>
      <c r="AY485" s="162" t="s">
        <v>144</v>
      </c>
    </row>
    <row r="486" spans="2:65" s="15" customFormat="1" ht="11.25">
      <c r="B486" s="168"/>
      <c r="D486" s="147" t="s">
        <v>155</v>
      </c>
      <c r="E486" s="169" t="s">
        <v>19</v>
      </c>
      <c r="F486" s="170" t="s">
        <v>193</v>
      </c>
      <c r="H486" s="171">
        <v>73</v>
      </c>
      <c r="I486" s="172"/>
      <c r="L486" s="168"/>
      <c r="M486" s="173"/>
      <c r="T486" s="174"/>
      <c r="AT486" s="169" t="s">
        <v>155</v>
      </c>
      <c r="AU486" s="169" t="s">
        <v>84</v>
      </c>
      <c r="AV486" s="15" t="s">
        <v>151</v>
      </c>
      <c r="AW486" s="15" t="s">
        <v>35</v>
      </c>
      <c r="AX486" s="15" t="s">
        <v>82</v>
      </c>
      <c r="AY486" s="169" t="s">
        <v>144</v>
      </c>
    </row>
    <row r="487" spans="2:65" s="1" customFormat="1" ht="37.9" customHeight="1">
      <c r="B487" s="33"/>
      <c r="C487" s="129" t="s">
        <v>652</v>
      </c>
      <c r="D487" s="129" t="s">
        <v>147</v>
      </c>
      <c r="E487" s="130" t="s">
        <v>653</v>
      </c>
      <c r="F487" s="131" t="s">
        <v>654</v>
      </c>
      <c r="G487" s="132" t="s">
        <v>208</v>
      </c>
      <c r="H487" s="133">
        <v>15</v>
      </c>
      <c r="I487" s="134"/>
      <c r="J487" s="135">
        <f>ROUND(I487*H487,2)</f>
        <v>0</v>
      </c>
      <c r="K487" s="131" t="s">
        <v>150</v>
      </c>
      <c r="L487" s="33"/>
      <c r="M487" s="136" t="s">
        <v>19</v>
      </c>
      <c r="N487" s="137" t="s">
        <v>45</v>
      </c>
      <c r="P487" s="138">
        <f>O487*H487</f>
        <v>0</v>
      </c>
      <c r="Q487" s="138">
        <v>3.7599999999999999E-3</v>
      </c>
      <c r="R487" s="138">
        <f>Q487*H487</f>
        <v>5.6399999999999999E-2</v>
      </c>
      <c r="S487" s="138">
        <v>0</v>
      </c>
      <c r="T487" s="139">
        <f>S487*H487</f>
        <v>0</v>
      </c>
      <c r="AR487" s="140" t="s">
        <v>271</v>
      </c>
      <c r="AT487" s="140" t="s">
        <v>147</v>
      </c>
      <c r="AU487" s="140" t="s">
        <v>84</v>
      </c>
      <c r="AY487" s="18" t="s">
        <v>144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8" t="s">
        <v>82</v>
      </c>
      <c r="BK487" s="141">
        <f>ROUND(I487*H487,2)</f>
        <v>0</v>
      </c>
      <c r="BL487" s="18" t="s">
        <v>271</v>
      </c>
      <c r="BM487" s="140" t="s">
        <v>655</v>
      </c>
    </row>
    <row r="488" spans="2:65" s="1" customFormat="1" ht="11.25">
      <c r="B488" s="33"/>
      <c r="D488" s="142" t="s">
        <v>153</v>
      </c>
      <c r="F488" s="143" t="s">
        <v>656</v>
      </c>
      <c r="I488" s="144"/>
      <c r="L488" s="33"/>
      <c r="M488" s="145"/>
      <c r="T488" s="54"/>
      <c r="AT488" s="18" t="s">
        <v>153</v>
      </c>
      <c r="AU488" s="18" t="s">
        <v>84</v>
      </c>
    </row>
    <row r="489" spans="2:65" s="12" customFormat="1" ht="11.25">
      <c r="B489" s="146"/>
      <c r="D489" s="147" t="s">
        <v>155</v>
      </c>
      <c r="E489" s="148" t="s">
        <v>19</v>
      </c>
      <c r="F489" s="149" t="s">
        <v>637</v>
      </c>
      <c r="H489" s="148" t="s">
        <v>19</v>
      </c>
      <c r="I489" s="150"/>
      <c r="L489" s="146"/>
      <c r="M489" s="151"/>
      <c r="T489" s="152"/>
      <c r="AT489" s="148" t="s">
        <v>155</v>
      </c>
      <c r="AU489" s="148" t="s">
        <v>84</v>
      </c>
      <c r="AV489" s="12" t="s">
        <v>82</v>
      </c>
      <c r="AW489" s="12" t="s">
        <v>35</v>
      </c>
      <c r="AX489" s="12" t="s">
        <v>74</v>
      </c>
      <c r="AY489" s="148" t="s">
        <v>144</v>
      </c>
    </row>
    <row r="490" spans="2:65" s="13" customFormat="1" ht="22.5">
      <c r="B490" s="153"/>
      <c r="D490" s="147" t="s">
        <v>155</v>
      </c>
      <c r="E490" s="154" t="s">
        <v>19</v>
      </c>
      <c r="F490" s="155" t="s">
        <v>657</v>
      </c>
      <c r="H490" s="156">
        <v>7.5</v>
      </c>
      <c r="I490" s="157"/>
      <c r="L490" s="153"/>
      <c r="M490" s="158"/>
      <c r="T490" s="159"/>
      <c r="AT490" s="154" t="s">
        <v>155</v>
      </c>
      <c r="AU490" s="154" t="s">
        <v>84</v>
      </c>
      <c r="AV490" s="13" t="s">
        <v>84</v>
      </c>
      <c r="AW490" s="13" t="s">
        <v>35</v>
      </c>
      <c r="AX490" s="13" t="s">
        <v>74</v>
      </c>
      <c r="AY490" s="154" t="s">
        <v>144</v>
      </c>
    </row>
    <row r="491" spans="2:65" s="13" customFormat="1" ht="11.25">
      <c r="B491" s="153"/>
      <c r="D491" s="147" t="s">
        <v>155</v>
      </c>
      <c r="E491" s="154" t="s">
        <v>19</v>
      </c>
      <c r="F491" s="155" t="s">
        <v>658</v>
      </c>
      <c r="H491" s="156">
        <v>6</v>
      </c>
      <c r="I491" s="157"/>
      <c r="L491" s="153"/>
      <c r="M491" s="158"/>
      <c r="T491" s="159"/>
      <c r="AT491" s="154" t="s">
        <v>155</v>
      </c>
      <c r="AU491" s="154" t="s">
        <v>84</v>
      </c>
      <c r="AV491" s="13" t="s">
        <v>84</v>
      </c>
      <c r="AW491" s="13" t="s">
        <v>35</v>
      </c>
      <c r="AX491" s="13" t="s">
        <v>74</v>
      </c>
      <c r="AY491" s="154" t="s">
        <v>144</v>
      </c>
    </row>
    <row r="492" spans="2:65" s="13" customFormat="1" ht="11.25">
      <c r="B492" s="153"/>
      <c r="D492" s="147" t="s">
        <v>155</v>
      </c>
      <c r="E492" s="154" t="s">
        <v>19</v>
      </c>
      <c r="F492" s="155" t="s">
        <v>648</v>
      </c>
      <c r="H492" s="156">
        <v>1.5</v>
      </c>
      <c r="I492" s="157"/>
      <c r="L492" s="153"/>
      <c r="M492" s="158"/>
      <c r="T492" s="159"/>
      <c r="AT492" s="154" t="s">
        <v>155</v>
      </c>
      <c r="AU492" s="154" t="s">
        <v>84</v>
      </c>
      <c r="AV492" s="13" t="s">
        <v>84</v>
      </c>
      <c r="AW492" s="13" t="s">
        <v>35</v>
      </c>
      <c r="AX492" s="13" t="s">
        <v>74</v>
      </c>
      <c r="AY492" s="154" t="s">
        <v>144</v>
      </c>
    </row>
    <row r="493" spans="2:65" s="15" customFormat="1" ht="11.25">
      <c r="B493" s="168"/>
      <c r="D493" s="147" t="s">
        <v>155</v>
      </c>
      <c r="E493" s="169" t="s">
        <v>19</v>
      </c>
      <c r="F493" s="170" t="s">
        <v>193</v>
      </c>
      <c r="H493" s="171">
        <v>15</v>
      </c>
      <c r="I493" s="172"/>
      <c r="L493" s="168"/>
      <c r="M493" s="173"/>
      <c r="T493" s="174"/>
      <c r="AT493" s="169" t="s">
        <v>155</v>
      </c>
      <c r="AU493" s="169" t="s">
        <v>84</v>
      </c>
      <c r="AV493" s="15" t="s">
        <v>151</v>
      </c>
      <c r="AW493" s="15" t="s">
        <v>35</v>
      </c>
      <c r="AX493" s="15" t="s">
        <v>82</v>
      </c>
      <c r="AY493" s="169" t="s">
        <v>144</v>
      </c>
    </row>
    <row r="494" spans="2:65" s="1" customFormat="1" ht="33" customHeight="1">
      <c r="B494" s="33"/>
      <c r="C494" s="129" t="s">
        <v>659</v>
      </c>
      <c r="D494" s="186" t="s">
        <v>147</v>
      </c>
      <c r="E494" s="130" t="s">
        <v>660</v>
      </c>
      <c r="F494" s="131" t="s">
        <v>661</v>
      </c>
      <c r="G494" s="132" t="s">
        <v>234</v>
      </c>
      <c r="H494" s="133">
        <v>0.17100000000000001</v>
      </c>
      <c r="I494" s="134"/>
      <c r="J494" s="135">
        <f>ROUND(I494*H494,2)</f>
        <v>0</v>
      </c>
      <c r="K494" s="131" t="s">
        <v>150</v>
      </c>
      <c r="L494" s="33"/>
      <c r="M494" s="136" t="s">
        <v>19</v>
      </c>
      <c r="N494" s="137" t="s">
        <v>45</v>
      </c>
      <c r="P494" s="138">
        <f>O494*H494</f>
        <v>0</v>
      </c>
      <c r="Q494" s="138">
        <v>0</v>
      </c>
      <c r="R494" s="138">
        <f>Q494*H494</f>
        <v>0</v>
      </c>
      <c r="S494" s="138">
        <v>0</v>
      </c>
      <c r="T494" s="139">
        <f>S494*H494</f>
        <v>0</v>
      </c>
      <c r="AR494" s="140" t="s">
        <v>271</v>
      </c>
      <c r="AT494" s="140" t="s">
        <v>147</v>
      </c>
      <c r="AU494" s="140" t="s">
        <v>84</v>
      </c>
      <c r="AY494" s="18" t="s">
        <v>144</v>
      </c>
      <c r="BE494" s="141">
        <f>IF(N494="základní",J494,0)</f>
        <v>0</v>
      </c>
      <c r="BF494" s="141">
        <f>IF(N494="snížená",J494,0)</f>
        <v>0</v>
      </c>
      <c r="BG494" s="141">
        <f>IF(N494="zákl. přenesená",J494,0)</f>
        <v>0</v>
      </c>
      <c r="BH494" s="141">
        <f>IF(N494="sníž. přenesená",J494,0)</f>
        <v>0</v>
      </c>
      <c r="BI494" s="141">
        <f>IF(N494="nulová",J494,0)</f>
        <v>0</v>
      </c>
      <c r="BJ494" s="18" t="s">
        <v>82</v>
      </c>
      <c r="BK494" s="141">
        <f>ROUND(I494*H494,2)</f>
        <v>0</v>
      </c>
      <c r="BL494" s="18" t="s">
        <v>271</v>
      </c>
      <c r="BM494" s="140" t="s">
        <v>662</v>
      </c>
    </row>
    <row r="495" spans="2:65" s="1" customFormat="1" ht="11.25">
      <c r="B495" s="33"/>
      <c r="D495" s="142" t="s">
        <v>153</v>
      </c>
      <c r="F495" s="143" t="s">
        <v>663</v>
      </c>
      <c r="I495" s="144"/>
      <c r="L495" s="33"/>
      <c r="M495" s="145"/>
      <c r="T495" s="54"/>
      <c r="AT495" s="18" t="s">
        <v>153</v>
      </c>
      <c r="AU495" s="18" t="s">
        <v>84</v>
      </c>
    </row>
    <row r="496" spans="2:65" s="11" customFormat="1" ht="22.9" customHeight="1">
      <c r="B496" s="117"/>
      <c r="D496" s="118" t="s">
        <v>73</v>
      </c>
      <c r="E496" s="127" t="s">
        <v>664</v>
      </c>
      <c r="F496" s="127" t="s">
        <v>665</v>
      </c>
      <c r="I496" s="120"/>
      <c r="J496" s="128">
        <f>BK496</f>
        <v>0</v>
      </c>
      <c r="L496" s="117"/>
      <c r="M496" s="122"/>
      <c r="P496" s="123">
        <f>SUM(P497:P540)</f>
        <v>0</v>
      </c>
      <c r="R496" s="123">
        <f>SUM(R497:R540)</f>
        <v>7.0391143999999999</v>
      </c>
      <c r="T496" s="124">
        <f>SUM(T497:T540)</f>
        <v>9.2160000000000006E-2</v>
      </c>
      <c r="AR496" s="118" t="s">
        <v>84</v>
      </c>
      <c r="AT496" s="125" t="s">
        <v>73</v>
      </c>
      <c r="AU496" s="125" t="s">
        <v>82</v>
      </c>
      <c r="AY496" s="118" t="s">
        <v>144</v>
      </c>
      <c r="BK496" s="126">
        <f>SUM(BK497:BK540)</f>
        <v>0</v>
      </c>
    </row>
    <row r="497" spans="2:65" s="1" customFormat="1" ht="33" customHeight="1">
      <c r="B497" s="33"/>
      <c r="C497" s="129" t="s">
        <v>666</v>
      </c>
      <c r="D497" s="129" t="s">
        <v>147</v>
      </c>
      <c r="E497" s="130" t="s">
        <v>667</v>
      </c>
      <c r="F497" s="131" t="s">
        <v>668</v>
      </c>
      <c r="G497" s="132" t="s">
        <v>303</v>
      </c>
      <c r="H497" s="133">
        <v>34</v>
      </c>
      <c r="I497" s="134"/>
      <c r="J497" s="135">
        <f>ROUND(I497*H497,2)</f>
        <v>0</v>
      </c>
      <c r="K497" s="131" t="s">
        <v>227</v>
      </c>
      <c r="L497" s="33"/>
      <c r="M497" s="136" t="s">
        <v>19</v>
      </c>
      <c r="N497" s="137" t="s">
        <v>45</v>
      </c>
      <c r="P497" s="138">
        <f>O497*H497</f>
        <v>0</v>
      </c>
      <c r="Q497" s="138">
        <v>0</v>
      </c>
      <c r="R497" s="138">
        <f>Q497*H497</f>
        <v>0</v>
      </c>
      <c r="S497" s="138">
        <v>0</v>
      </c>
      <c r="T497" s="139">
        <f>S497*H497</f>
        <v>0</v>
      </c>
      <c r="AR497" s="140" t="s">
        <v>271</v>
      </c>
      <c r="AT497" s="140" t="s">
        <v>147</v>
      </c>
      <c r="AU497" s="140" t="s">
        <v>84</v>
      </c>
      <c r="AY497" s="18" t="s">
        <v>144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8" t="s">
        <v>82</v>
      </c>
      <c r="BK497" s="141">
        <f>ROUND(I497*H497,2)</f>
        <v>0</v>
      </c>
      <c r="BL497" s="18" t="s">
        <v>271</v>
      </c>
      <c r="BM497" s="140" t="s">
        <v>669</v>
      </c>
    </row>
    <row r="498" spans="2:65" s="12" customFormat="1" ht="22.5">
      <c r="B498" s="146"/>
      <c r="D498" s="147" t="s">
        <v>155</v>
      </c>
      <c r="E498" s="148" t="s">
        <v>19</v>
      </c>
      <c r="F498" s="149" t="s">
        <v>670</v>
      </c>
      <c r="H498" s="148" t="s">
        <v>19</v>
      </c>
      <c r="I498" s="150"/>
      <c r="L498" s="146"/>
      <c r="M498" s="151"/>
      <c r="T498" s="152"/>
      <c r="AT498" s="148" t="s">
        <v>155</v>
      </c>
      <c r="AU498" s="148" t="s">
        <v>84</v>
      </c>
      <c r="AV498" s="12" t="s">
        <v>82</v>
      </c>
      <c r="AW498" s="12" t="s">
        <v>35</v>
      </c>
      <c r="AX498" s="12" t="s">
        <v>74</v>
      </c>
      <c r="AY498" s="148" t="s">
        <v>144</v>
      </c>
    </row>
    <row r="499" spans="2:65" s="13" customFormat="1" ht="11.25">
      <c r="B499" s="153"/>
      <c r="D499" s="147" t="s">
        <v>155</v>
      </c>
      <c r="E499" s="154" t="s">
        <v>19</v>
      </c>
      <c r="F499" s="155" t="s">
        <v>385</v>
      </c>
      <c r="H499" s="156">
        <v>34</v>
      </c>
      <c r="I499" s="157"/>
      <c r="L499" s="153"/>
      <c r="M499" s="158"/>
      <c r="T499" s="159"/>
      <c r="AT499" s="154" t="s">
        <v>155</v>
      </c>
      <c r="AU499" s="154" t="s">
        <v>84</v>
      </c>
      <c r="AV499" s="13" t="s">
        <v>84</v>
      </c>
      <c r="AW499" s="13" t="s">
        <v>35</v>
      </c>
      <c r="AX499" s="13" t="s">
        <v>82</v>
      </c>
      <c r="AY499" s="154" t="s">
        <v>144</v>
      </c>
    </row>
    <row r="500" spans="2:65" s="1" customFormat="1" ht="24.2" customHeight="1">
      <c r="B500" s="33"/>
      <c r="C500" s="176" t="s">
        <v>671</v>
      </c>
      <c r="D500" s="176" t="s">
        <v>289</v>
      </c>
      <c r="E500" s="177" t="s">
        <v>672</v>
      </c>
      <c r="F500" s="178" t="s">
        <v>673</v>
      </c>
      <c r="G500" s="179" t="s">
        <v>303</v>
      </c>
      <c r="H500" s="180">
        <v>34</v>
      </c>
      <c r="I500" s="181"/>
      <c r="J500" s="182">
        <f>ROUND(I500*H500,2)</f>
        <v>0</v>
      </c>
      <c r="K500" s="178" t="s">
        <v>227</v>
      </c>
      <c r="L500" s="183"/>
      <c r="M500" s="184" t="s">
        <v>19</v>
      </c>
      <c r="N500" s="185" t="s">
        <v>45</v>
      </c>
      <c r="P500" s="138">
        <f>O500*H500</f>
        <v>0</v>
      </c>
      <c r="Q500" s="138">
        <v>0.01</v>
      </c>
      <c r="R500" s="138">
        <f>Q500*H500</f>
        <v>0.34</v>
      </c>
      <c r="S500" s="138">
        <v>0</v>
      </c>
      <c r="T500" s="139">
        <f>S500*H500</f>
        <v>0</v>
      </c>
      <c r="AR500" s="140" t="s">
        <v>293</v>
      </c>
      <c r="AT500" s="140" t="s">
        <v>289</v>
      </c>
      <c r="AU500" s="140" t="s">
        <v>84</v>
      </c>
      <c r="AY500" s="18" t="s">
        <v>144</v>
      </c>
      <c r="BE500" s="141">
        <f>IF(N500="základní",J500,0)</f>
        <v>0</v>
      </c>
      <c r="BF500" s="141">
        <f>IF(N500="snížená",J500,0)</f>
        <v>0</v>
      </c>
      <c r="BG500" s="141">
        <f>IF(N500="zákl. přenesená",J500,0)</f>
        <v>0</v>
      </c>
      <c r="BH500" s="141">
        <f>IF(N500="sníž. přenesená",J500,0)</f>
        <v>0</v>
      </c>
      <c r="BI500" s="141">
        <f>IF(N500="nulová",J500,0)</f>
        <v>0</v>
      </c>
      <c r="BJ500" s="18" t="s">
        <v>82</v>
      </c>
      <c r="BK500" s="141">
        <f>ROUND(I500*H500,2)</f>
        <v>0</v>
      </c>
      <c r="BL500" s="18" t="s">
        <v>271</v>
      </c>
      <c r="BM500" s="140" t="s">
        <v>674</v>
      </c>
    </row>
    <row r="501" spans="2:65" s="12" customFormat="1" ht="22.5">
      <c r="B501" s="146"/>
      <c r="D501" s="147" t="s">
        <v>155</v>
      </c>
      <c r="E501" s="148" t="s">
        <v>19</v>
      </c>
      <c r="F501" s="149" t="s">
        <v>670</v>
      </c>
      <c r="H501" s="148" t="s">
        <v>19</v>
      </c>
      <c r="I501" s="150"/>
      <c r="L501" s="146"/>
      <c r="M501" s="151"/>
      <c r="T501" s="152"/>
      <c r="AT501" s="148" t="s">
        <v>155</v>
      </c>
      <c r="AU501" s="148" t="s">
        <v>84</v>
      </c>
      <c r="AV501" s="12" t="s">
        <v>82</v>
      </c>
      <c r="AW501" s="12" t="s">
        <v>35</v>
      </c>
      <c r="AX501" s="12" t="s">
        <v>74</v>
      </c>
      <c r="AY501" s="148" t="s">
        <v>144</v>
      </c>
    </row>
    <row r="502" spans="2:65" s="13" customFormat="1" ht="11.25">
      <c r="B502" s="153"/>
      <c r="D502" s="147" t="s">
        <v>155</v>
      </c>
      <c r="E502" s="154" t="s">
        <v>19</v>
      </c>
      <c r="F502" s="155" t="s">
        <v>385</v>
      </c>
      <c r="H502" s="156">
        <v>34</v>
      </c>
      <c r="I502" s="157"/>
      <c r="L502" s="153"/>
      <c r="M502" s="158"/>
      <c r="T502" s="159"/>
      <c r="AT502" s="154" t="s">
        <v>155</v>
      </c>
      <c r="AU502" s="154" t="s">
        <v>84</v>
      </c>
      <c r="AV502" s="13" t="s">
        <v>84</v>
      </c>
      <c r="AW502" s="13" t="s">
        <v>35</v>
      </c>
      <c r="AX502" s="13" t="s">
        <v>82</v>
      </c>
      <c r="AY502" s="154" t="s">
        <v>144</v>
      </c>
    </row>
    <row r="503" spans="2:65" s="1" customFormat="1" ht="24.2" customHeight="1">
      <c r="B503" s="33"/>
      <c r="C503" s="176" t="s">
        <v>675</v>
      </c>
      <c r="D503" s="176" t="s">
        <v>289</v>
      </c>
      <c r="E503" s="177" t="s">
        <v>676</v>
      </c>
      <c r="F503" s="178" t="s">
        <v>677</v>
      </c>
      <c r="G503" s="179" t="s">
        <v>208</v>
      </c>
      <c r="H503" s="180">
        <v>30</v>
      </c>
      <c r="I503" s="181"/>
      <c r="J503" s="182">
        <f>ROUND(I503*H503,2)</f>
        <v>0</v>
      </c>
      <c r="K503" s="178" t="s">
        <v>150</v>
      </c>
      <c r="L503" s="183"/>
      <c r="M503" s="184" t="s">
        <v>19</v>
      </c>
      <c r="N503" s="185" t="s">
        <v>45</v>
      </c>
      <c r="P503" s="138">
        <f>O503*H503</f>
        <v>0</v>
      </c>
      <c r="Q503" s="138">
        <v>1E-3</v>
      </c>
      <c r="R503" s="138">
        <f>Q503*H503</f>
        <v>0.03</v>
      </c>
      <c r="S503" s="138">
        <v>0</v>
      </c>
      <c r="T503" s="139">
        <f>S503*H503</f>
        <v>0</v>
      </c>
      <c r="AR503" s="140" t="s">
        <v>293</v>
      </c>
      <c r="AT503" s="140" t="s">
        <v>289</v>
      </c>
      <c r="AU503" s="140" t="s">
        <v>84</v>
      </c>
      <c r="AY503" s="18" t="s">
        <v>144</v>
      </c>
      <c r="BE503" s="141">
        <f>IF(N503="základní",J503,0)</f>
        <v>0</v>
      </c>
      <c r="BF503" s="141">
        <f>IF(N503="snížená",J503,0)</f>
        <v>0</v>
      </c>
      <c r="BG503" s="141">
        <f>IF(N503="zákl. přenesená",J503,0)</f>
        <v>0</v>
      </c>
      <c r="BH503" s="141">
        <f>IF(N503="sníž. přenesená",J503,0)</f>
        <v>0</v>
      </c>
      <c r="BI503" s="141">
        <f>IF(N503="nulová",J503,0)</f>
        <v>0</v>
      </c>
      <c r="BJ503" s="18" t="s">
        <v>82</v>
      </c>
      <c r="BK503" s="141">
        <f>ROUND(I503*H503,2)</f>
        <v>0</v>
      </c>
      <c r="BL503" s="18" t="s">
        <v>271</v>
      </c>
      <c r="BM503" s="140" t="s">
        <v>678</v>
      </c>
    </row>
    <row r="504" spans="2:65" s="12" customFormat="1" ht="22.5">
      <c r="B504" s="146"/>
      <c r="D504" s="147" t="s">
        <v>155</v>
      </c>
      <c r="E504" s="148" t="s">
        <v>19</v>
      </c>
      <c r="F504" s="149" t="s">
        <v>670</v>
      </c>
      <c r="H504" s="148" t="s">
        <v>19</v>
      </c>
      <c r="I504" s="150"/>
      <c r="L504" s="146"/>
      <c r="M504" s="151"/>
      <c r="T504" s="152"/>
      <c r="AT504" s="148" t="s">
        <v>155</v>
      </c>
      <c r="AU504" s="148" t="s">
        <v>84</v>
      </c>
      <c r="AV504" s="12" t="s">
        <v>82</v>
      </c>
      <c r="AW504" s="12" t="s">
        <v>35</v>
      </c>
      <c r="AX504" s="12" t="s">
        <v>74</v>
      </c>
      <c r="AY504" s="148" t="s">
        <v>144</v>
      </c>
    </row>
    <row r="505" spans="2:65" s="13" customFormat="1" ht="11.25">
      <c r="B505" s="153"/>
      <c r="D505" s="147" t="s">
        <v>155</v>
      </c>
      <c r="E505" s="154" t="s">
        <v>19</v>
      </c>
      <c r="F505" s="155" t="s">
        <v>679</v>
      </c>
      <c r="H505" s="156">
        <v>30</v>
      </c>
      <c r="I505" s="157"/>
      <c r="L505" s="153"/>
      <c r="M505" s="158"/>
      <c r="T505" s="159"/>
      <c r="AT505" s="154" t="s">
        <v>155</v>
      </c>
      <c r="AU505" s="154" t="s">
        <v>84</v>
      </c>
      <c r="AV505" s="13" t="s">
        <v>84</v>
      </c>
      <c r="AW505" s="13" t="s">
        <v>35</v>
      </c>
      <c r="AX505" s="13" t="s">
        <v>82</v>
      </c>
      <c r="AY505" s="154" t="s">
        <v>144</v>
      </c>
    </row>
    <row r="506" spans="2:65" s="1" customFormat="1" ht="24.2" customHeight="1">
      <c r="B506" s="33"/>
      <c r="C506" s="129" t="s">
        <v>680</v>
      </c>
      <c r="D506" s="129" t="s">
        <v>147</v>
      </c>
      <c r="E506" s="130" t="s">
        <v>681</v>
      </c>
      <c r="F506" s="131" t="s">
        <v>682</v>
      </c>
      <c r="G506" s="132" t="s">
        <v>91</v>
      </c>
      <c r="H506" s="133">
        <v>6</v>
      </c>
      <c r="I506" s="134"/>
      <c r="J506" s="135">
        <f>ROUND(I506*H506,2)</f>
        <v>0</v>
      </c>
      <c r="K506" s="131" t="s">
        <v>150</v>
      </c>
      <c r="L506" s="33"/>
      <c r="M506" s="136" t="s">
        <v>19</v>
      </c>
      <c r="N506" s="137" t="s">
        <v>45</v>
      </c>
      <c r="P506" s="138">
        <f>O506*H506</f>
        <v>0</v>
      </c>
      <c r="Q506" s="138">
        <v>0</v>
      </c>
      <c r="R506" s="138">
        <f>Q506*H506</f>
        <v>0</v>
      </c>
      <c r="S506" s="138">
        <v>1.536E-2</v>
      </c>
      <c r="T506" s="139">
        <f>S506*H506</f>
        <v>9.2160000000000006E-2</v>
      </c>
      <c r="AR506" s="140" t="s">
        <v>271</v>
      </c>
      <c r="AT506" s="140" t="s">
        <v>147</v>
      </c>
      <c r="AU506" s="140" t="s">
        <v>84</v>
      </c>
      <c r="AY506" s="18" t="s">
        <v>144</v>
      </c>
      <c r="BE506" s="141">
        <f>IF(N506="základní",J506,0)</f>
        <v>0</v>
      </c>
      <c r="BF506" s="141">
        <f>IF(N506="snížená",J506,0)</f>
        <v>0</v>
      </c>
      <c r="BG506" s="141">
        <f>IF(N506="zákl. přenesená",J506,0)</f>
        <v>0</v>
      </c>
      <c r="BH506" s="141">
        <f>IF(N506="sníž. přenesená",J506,0)</f>
        <v>0</v>
      </c>
      <c r="BI506" s="141">
        <f>IF(N506="nulová",J506,0)</f>
        <v>0</v>
      </c>
      <c r="BJ506" s="18" t="s">
        <v>82</v>
      </c>
      <c r="BK506" s="141">
        <f>ROUND(I506*H506,2)</f>
        <v>0</v>
      </c>
      <c r="BL506" s="18" t="s">
        <v>271</v>
      </c>
      <c r="BM506" s="140" t="s">
        <v>683</v>
      </c>
    </row>
    <row r="507" spans="2:65" s="1" customFormat="1" ht="11.25">
      <c r="B507" s="33"/>
      <c r="D507" s="142" t="s">
        <v>153</v>
      </c>
      <c r="F507" s="143" t="s">
        <v>684</v>
      </c>
      <c r="I507" s="144"/>
      <c r="L507" s="33"/>
      <c r="M507" s="145"/>
      <c r="T507" s="54"/>
      <c r="AT507" s="18" t="s">
        <v>153</v>
      </c>
      <c r="AU507" s="18" t="s">
        <v>84</v>
      </c>
    </row>
    <row r="508" spans="2:65" s="12" customFormat="1" ht="33.75">
      <c r="B508" s="146"/>
      <c r="D508" s="147" t="s">
        <v>155</v>
      </c>
      <c r="E508" s="148" t="s">
        <v>19</v>
      </c>
      <c r="F508" s="149" t="s">
        <v>685</v>
      </c>
      <c r="H508" s="148" t="s">
        <v>19</v>
      </c>
      <c r="I508" s="150"/>
      <c r="L508" s="146"/>
      <c r="M508" s="151"/>
      <c r="T508" s="152"/>
      <c r="AT508" s="148" t="s">
        <v>155</v>
      </c>
      <c r="AU508" s="148" t="s">
        <v>84</v>
      </c>
      <c r="AV508" s="12" t="s">
        <v>82</v>
      </c>
      <c r="AW508" s="12" t="s">
        <v>35</v>
      </c>
      <c r="AX508" s="12" t="s">
        <v>74</v>
      </c>
      <c r="AY508" s="148" t="s">
        <v>144</v>
      </c>
    </row>
    <row r="509" spans="2:65" s="13" customFormat="1" ht="11.25">
      <c r="B509" s="153"/>
      <c r="D509" s="147" t="s">
        <v>155</v>
      </c>
      <c r="E509" s="154" t="s">
        <v>19</v>
      </c>
      <c r="F509" s="155" t="s">
        <v>686</v>
      </c>
      <c r="H509" s="156">
        <v>6</v>
      </c>
      <c r="I509" s="157"/>
      <c r="L509" s="153"/>
      <c r="M509" s="158"/>
      <c r="T509" s="159"/>
      <c r="AT509" s="154" t="s">
        <v>155</v>
      </c>
      <c r="AU509" s="154" t="s">
        <v>84</v>
      </c>
      <c r="AV509" s="13" t="s">
        <v>84</v>
      </c>
      <c r="AW509" s="13" t="s">
        <v>35</v>
      </c>
      <c r="AX509" s="13" t="s">
        <v>82</v>
      </c>
      <c r="AY509" s="154" t="s">
        <v>144</v>
      </c>
    </row>
    <row r="510" spans="2:65" s="1" customFormat="1" ht="37.9" customHeight="1">
      <c r="B510" s="33"/>
      <c r="C510" s="129" t="s">
        <v>687</v>
      </c>
      <c r="D510" s="129" t="s">
        <v>147</v>
      </c>
      <c r="E510" s="130" t="s">
        <v>688</v>
      </c>
      <c r="F510" s="131" t="s">
        <v>689</v>
      </c>
      <c r="G510" s="132" t="s">
        <v>91</v>
      </c>
      <c r="H510" s="133">
        <v>358.9</v>
      </c>
      <c r="I510" s="134"/>
      <c r="J510" s="135">
        <f>ROUND(I510*H510,2)</f>
        <v>0</v>
      </c>
      <c r="K510" s="131" t="s">
        <v>150</v>
      </c>
      <c r="L510" s="33"/>
      <c r="M510" s="136" t="s">
        <v>19</v>
      </c>
      <c r="N510" s="137" t="s">
        <v>45</v>
      </c>
      <c r="P510" s="138">
        <f>O510*H510</f>
        <v>0</v>
      </c>
      <c r="Q510" s="138">
        <v>1.797E-2</v>
      </c>
      <c r="R510" s="138">
        <f>Q510*H510</f>
        <v>6.449433</v>
      </c>
      <c r="S510" s="138">
        <v>0</v>
      </c>
      <c r="T510" s="139">
        <f>S510*H510</f>
        <v>0</v>
      </c>
      <c r="AR510" s="140" t="s">
        <v>271</v>
      </c>
      <c r="AT510" s="140" t="s">
        <v>147</v>
      </c>
      <c r="AU510" s="140" t="s">
        <v>84</v>
      </c>
      <c r="AY510" s="18" t="s">
        <v>144</v>
      </c>
      <c r="BE510" s="141">
        <f>IF(N510="základní",J510,0)</f>
        <v>0</v>
      </c>
      <c r="BF510" s="141">
        <f>IF(N510="snížená",J510,0)</f>
        <v>0</v>
      </c>
      <c r="BG510" s="141">
        <f>IF(N510="zákl. přenesená",J510,0)</f>
        <v>0</v>
      </c>
      <c r="BH510" s="141">
        <f>IF(N510="sníž. přenesená",J510,0)</f>
        <v>0</v>
      </c>
      <c r="BI510" s="141">
        <f>IF(N510="nulová",J510,0)</f>
        <v>0</v>
      </c>
      <c r="BJ510" s="18" t="s">
        <v>82</v>
      </c>
      <c r="BK510" s="141">
        <f>ROUND(I510*H510,2)</f>
        <v>0</v>
      </c>
      <c r="BL510" s="18" t="s">
        <v>271</v>
      </c>
      <c r="BM510" s="140" t="s">
        <v>690</v>
      </c>
    </row>
    <row r="511" spans="2:65" s="1" customFormat="1" ht="11.25">
      <c r="B511" s="33"/>
      <c r="D511" s="142" t="s">
        <v>153</v>
      </c>
      <c r="F511" s="143" t="s">
        <v>691</v>
      </c>
      <c r="I511" s="144"/>
      <c r="L511" s="33"/>
      <c r="M511" s="145"/>
      <c r="T511" s="54"/>
      <c r="AT511" s="18" t="s">
        <v>153</v>
      </c>
      <c r="AU511" s="18" t="s">
        <v>84</v>
      </c>
    </row>
    <row r="512" spans="2:65" s="12" customFormat="1" ht="22.5">
      <c r="B512" s="146"/>
      <c r="D512" s="147" t="s">
        <v>155</v>
      </c>
      <c r="E512" s="148" t="s">
        <v>19</v>
      </c>
      <c r="F512" s="149" t="s">
        <v>692</v>
      </c>
      <c r="H512" s="148" t="s">
        <v>19</v>
      </c>
      <c r="I512" s="150"/>
      <c r="L512" s="146"/>
      <c r="M512" s="151"/>
      <c r="T512" s="152"/>
      <c r="AT512" s="148" t="s">
        <v>155</v>
      </c>
      <c r="AU512" s="148" t="s">
        <v>84</v>
      </c>
      <c r="AV512" s="12" t="s">
        <v>82</v>
      </c>
      <c r="AW512" s="12" t="s">
        <v>35</v>
      </c>
      <c r="AX512" s="12" t="s">
        <v>74</v>
      </c>
      <c r="AY512" s="148" t="s">
        <v>144</v>
      </c>
    </row>
    <row r="513" spans="2:65" s="13" customFormat="1" ht="11.25">
      <c r="B513" s="153"/>
      <c r="D513" s="147" t="s">
        <v>155</v>
      </c>
      <c r="E513" s="154" t="s">
        <v>19</v>
      </c>
      <c r="F513" s="155" t="s">
        <v>693</v>
      </c>
      <c r="H513" s="156">
        <v>271.875</v>
      </c>
      <c r="I513" s="157"/>
      <c r="L513" s="153"/>
      <c r="M513" s="158"/>
      <c r="T513" s="159"/>
      <c r="AT513" s="154" t="s">
        <v>155</v>
      </c>
      <c r="AU513" s="154" t="s">
        <v>84</v>
      </c>
      <c r="AV513" s="13" t="s">
        <v>84</v>
      </c>
      <c r="AW513" s="13" t="s">
        <v>35</v>
      </c>
      <c r="AX513" s="13" t="s">
        <v>74</v>
      </c>
      <c r="AY513" s="154" t="s">
        <v>144</v>
      </c>
    </row>
    <row r="514" spans="2:65" s="13" customFormat="1" ht="11.25">
      <c r="B514" s="153"/>
      <c r="D514" s="147" t="s">
        <v>155</v>
      </c>
      <c r="E514" s="154" t="s">
        <v>19</v>
      </c>
      <c r="F514" s="155" t="s">
        <v>577</v>
      </c>
      <c r="H514" s="156">
        <v>8.5</v>
      </c>
      <c r="I514" s="157"/>
      <c r="L514" s="153"/>
      <c r="M514" s="158"/>
      <c r="T514" s="159"/>
      <c r="AT514" s="154" t="s">
        <v>155</v>
      </c>
      <c r="AU514" s="154" t="s">
        <v>84</v>
      </c>
      <c r="AV514" s="13" t="s">
        <v>84</v>
      </c>
      <c r="AW514" s="13" t="s">
        <v>35</v>
      </c>
      <c r="AX514" s="13" t="s">
        <v>74</v>
      </c>
      <c r="AY514" s="154" t="s">
        <v>144</v>
      </c>
    </row>
    <row r="515" spans="2:65" s="14" customFormat="1" ht="11.25">
      <c r="B515" s="161"/>
      <c r="D515" s="147" t="s">
        <v>155</v>
      </c>
      <c r="E515" s="162" t="s">
        <v>100</v>
      </c>
      <c r="F515" s="163" t="s">
        <v>180</v>
      </c>
      <c r="H515" s="164">
        <v>280.375</v>
      </c>
      <c r="I515" s="165"/>
      <c r="L515" s="161"/>
      <c r="M515" s="166"/>
      <c r="T515" s="167"/>
      <c r="AT515" s="162" t="s">
        <v>155</v>
      </c>
      <c r="AU515" s="162" t="s">
        <v>84</v>
      </c>
      <c r="AV515" s="14" t="s">
        <v>164</v>
      </c>
      <c r="AW515" s="14" t="s">
        <v>35</v>
      </c>
      <c r="AX515" s="14" t="s">
        <v>74</v>
      </c>
      <c r="AY515" s="162" t="s">
        <v>144</v>
      </c>
    </row>
    <row r="516" spans="2:65" s="13" customFormat="1" ht="11.25">
      <c r="B516" s="153"/>
      <c r="D516" s="147" t="s">
        <v>155</v>
      </c>
      <c r="E516" s="154" t="s">
        <v>19</v>
      </c>
      <c r="F516" s="155" t="s">
        <v>694</v>
      </c>
      <c r="H516" s="156">
        <v>1.125</v>
      </c>
      <c r="I516" s="157"/>
      <c r="L516" s="153"/>
      <c r="M516" s="158"/>
      <c r="T516" s="159"/>
      <c r="AT516" s="154" t="s">
        <v>155</v>
      </c>
      <c r="AU516" s="154" t="s">
        <v>84</v>
      </c>
      <c r="AV516" s="13" t="s">
        <v>84</v>
      </c>
      <c r="AW516" s="13" t="s">
        <v>35</v>
      </c>
      <c r="AX516" s="13" t="s">
        <v>74</v>
      </c>
      <c r="AY516" s="154" t="s">
        <v>144</v>
      </c>
    </row>
    <row r="517" spans="2:65" s="14" customFormat="1" ht="11.25">
      <c r="B517" s="161"/>
      <c r="D517" s="147" t="s">
        <v>155</v>
      </c>
      <c r="E517" s="162" t="s">
        <v>103</v>
      </c>
      <c r="F517" s="163" t="s">
        <v>180</v>
      </c>
      <c r="H517" s="164">
        <v>1.125</v>
      </c>
      <c r="I517" s="165"/>
      <c r="L517" s="161"/>
      <c r="M517" s="166"/>
      <c r="T517" s="167"/>
      <c r="AT517" s="162" t="s">
        <v>155</v>
      </c>
      <c r="AU517" s="162" t="s">
        <v>84</v>
      </c>
      <c r="AV517" s="14" t="s">
        <v>164</v>
      </c>
      <c r="AW517" s="14" t="s">
        <v>35</v>
      </c>
      <c r="AX517" s="14" t="s">
        <v>74</v>
      </c>
      <c r="AY517" s="162" t="s">
        <v>144</v>
      </c>
    </row>
    <row r="518" spans="2:65" s="12" customFormat="1" ht="33.75">
      <c r="B518" s="146"/>
      <c r="D518" s="147" t="s">
        <v>155</v>
      </c>
      <c r="E518" s="148" t="s">
        <v>19</v>
      </c>
      <c r="F518" s="149" t="s">
        <v>695</v>
      </c>
      <c r="H518" s="148" t="s">
        <v>19</v>
      </c>
      <c r="I518" s="150"/>
      <c r="L518" s="146"/>
      <c r="M518" s="151"/>
      <c r="T518" s="152"/>
      <c r="AT518" s="148" t="s">
        <v>155</v>
      </c>
      <c r="AU518" s="148" t="s">
        <v>84</v>
      </c>
      <c r="AV518" s="12" t="s">
        <v>82</v>
      </c>
      <c r="AW518" s="12" t="s">
        <v>35</v>
      </c>
      <c r="AX518" s="12" t="s">
        <v>74</v>
      </c>
      <c r="AY518" s="148" t="s">
        <v>144</v>
      </c>
    </row>
    <row r="519" spans="2:65" s="13" customFormat="1" ht="11.25">
      <c r="B519" s="153"/>
      <c r="D519" s="147" t="s">
        <v>155</v>
      </c>
      <c r="E519" s="154" t="s">
        <v>19</v>
      </c>
      <c r="F519" s="155" t="s">
        <v>686</v>
      </c>
      <c r="H519" s="156">
        <v>6</v>
      </c>
      <c r="I519" s="157"/>
      <c r="L519" s="153"/>
      <c r="M519" s="158"/>
      <c r="T519" s="159"/>
      <c r="AT519" s="154" t="s">
        <v>155</v>
      </c>
      <c r="AU519" s="154" t="s">
        <v>84</v>
      </c>
      <c r="AV519" s="13" t="s">
        <v>84</v>
      </c>
      <c r="AW519" s="13" t="s">
        <v>35</v>
      </c>
      <c r="AX519" s="13" t="s">
        <v>74</v>
      </c>
      <c r="AY519" s="154" t="s">
        <v>144</v>
      </c>
    </row>
    <row r="520" spans="2:65" s="14" customFormat="1" ht="11.25">
      <c r="B520" s="161"/>
      <c r="D520" s="147" t="s">
        <v>155</v>
      </c>
      <c r="E520" s="162" t="s">
        <v>19</v>
      </c>
      <c r="F520" s="163" t="s">
        <v>180</v>
      </c>
      <c r="H520" s="164">
        <v>6</v>
      </c>
      <c r="I520" s="165"/>
      <c r="L520" s="161"/>
      <c r="M520" s="166"/>
      <c r="T520" s="167"/>
      <c r="AT520" s="162" t="s">
        <v>155</v>
      </c>
      <c r="AU520" s="162" t="s">
        <v>84</v>
      </c>
      <c r="AV520" s="14" t="s">
        <v>164</v>
      </c>
      <c r="AW520" s="14" t="s">
        <v>35</v>
      </c>
      <c r="AX520" s="14" t="s">
        <v>74</v>
      </c>
      <c r="AY520" s="162" t="s">
        <v>144</v>
      </c>
    </row>
    <row r="521" spans="2:65" s="12" customFormat="1" ht="33.75">
      <c r="B521" s="146"/>
      <c r="D521" s="147" t="s">
        <v>155</v>
      </c>
      <c r="E521" s="148" t="s">
        <v>19</v>
      </c>
      <c r="F521" s="149" t="s">
        <v>211</v>
      </c>
      <c r="H521" s="148" t="s">
        <v>19</v>
      </c>
      <c r="I521" s="150"/>
      <c r="L521" s="146"/>
      <c r="M521" s="151"/>
      <c r="T521" s="152"/>
      <c r="AT521" s="148" t="s">
        <v>155</v>
      </c>
      <c r="AU521" s="148" t="s">
        <v>84</v>
      </c>
      <c r="AV521" s="12" t="s">
        <v>82</v>
      </c>
      <c r="AW521" s="12" t="s">
        <v>35</v>
      </c>
      <c r="AX521" s="12" t="s">
        <v>74</v>
      </c>
      <c r="AY521" s="148" t="s">
        <v>144</v>
      </c>
    </row>
    <row r="522" spans="2:65" s="13" customFormat="1" ht="22.5">
      <c r="B522" s="153"/>
      <c r="D522" s="147" t="s">
        <v>155</v>
      </c>
      <c r="E522" s="154" t="s">
        <v>19</v>
      </c>
      <c r="F522" s="155" t="s">
        <v>696</v>
      </c>
      <c r="H522" s="156">
        <v>71.400000000000006</v>
      </c>
      <c r="I522" s="157"/>
      <c r="L522" s="153"/>
      <c r="M522" s="158"/>
      <c r="T522" s="159"/>
      <c r="AT522" s="154" t="s">
        <v>155</v>
      </c>
      <c r="AU522" s="154" t="s">
        <v>84</v>
      </c>
      <c r="AV522" s="13" t="s">
        <v>84</v>
      </c>
      <c r="AW522" s="13" t="s">
        <v>35</v>
      </c>
      <c r="AX522" s="13" t="s">
        <v>74</v>
      </c>
      <c r="AY522" s="154" t="s">
        <v>144</v>
      </c>
    </row>
    <row r="523" spans="2:65" s="14" customFormat="1" ht="11.25">
      <c r="B523" s="161"/>
      <c r="D523" s="147" t="s">
        <v>155</v>
      </c>
      <c r="E523" s="162" t="s">
        <v>106</v>
      </c>
      <c r="F523" s="163" t="s">
        <v>180</v>
      </c>
      <c r="H523" s="164">
        <v>71.400000000000006</v>
      </c>
      <c r="I523" s="165"/>
      <c r="L523" s="161"/>
      <c r="M523" s="166"/>
      <c r="T523" s="167"/>
      <c r="AT523" s="162" t="s">
        <v>155</v>
      </c>
      <c r="AU523" s="162" t="s">
        <v>84</v>
      </c>
      <c r="AV523" s="14" t="s">
        <v>164</v>
      </c>
      <c r="AW523" s="14" t="s">
        <v>35</v>
      </c>
      <c r="AX523" s="14" t="s">
        <v>74</v>
      </c>
      <c r="AY523" s="162" t="s">
        <v>144</v>
      </c>
    </row>
    <row r="524" spans="2:65" s="15" customFormat="1" ht="11.25">
      <c r="B524" s="168"/>
      <c r="D524" s="147" t="s">
        <v>155</v>
      </c>
      <c r="E524" s="169" t="s">
        <v>97</v>
      </c>
      <c r="F524" s="170" t="s">
        <v>193</v>
      </c>
      <c r="H524" s="171">
        <v>358.9</v>
      </c>
      <c r="I524" s="172"/>
      <c r="L524" s="168"/>
      <c r="M524" s="173"/>
      <c r="T524" s="174"/>
      <c r="AT524" s="169" t="s">
        <v>155</v>
      </c>
      <c r="AU524" s="169" t="s">
        <v>84</v>
      </c>
      <c r="AV524" s="15" t="s">
        <v>151</v>
      </c>
      <c r="AW524" s="15" t="s">
        <v>35</v>
      </c>
      <c r="AX524" s="15" t="s">
        <v>82</v>
      </c>
      <c r="AY524" s="169" t="s">
        <v>144</v>
      </c>
    </row>
    <row r="525" spans="2:65" s="1" customFormat="1" ht="44.25" customHeight="1">
      <c r="B525" s="33"/>
      <c r="C525" s="129" t="s">
        <v>697</v>
      </c>
      <c r="D525" s="129" t="s">
        <v>147</v>
      </c>
      <c r="E525" s="130" t="s">
        <v>698</v>
      </c>
      <c r="F525" s="131" t="s">
        <v>699</v>
      </c>
      <c r="G525" s="132" t="s">
        <v>91</v>
      </c>
      <c r="H525" s="133">
        <v>11.5</v>
      </c>
      <c r="I525" s="134"/>
      <c r="J525" s="135">
        <f>ROUND(I525*H525,2)</f>
        <v>0</v>
      </c>
      <c r="K525" s="131" t="s">
        <v>227</v>
      </c>
      <c r="L525" s="33"/>
      <c r="M525" s="136" t="s">
        <v>19</v>
      </c>
      <c r="N525" s="137" t="s">
        <v>45</v>
      </c>
      <c r="P525" s="138">
        <f>O525*H525</f>
        <v>0</v>
      </c>
      <c r="Q525" s="138">
        <v>1.3610000000000001E-2</v>
      </c>
      <c r="R525" s="138">
        <f>Q525*H525</f>
        <v>0.15651500000000002</v>
      </c>
      <c r="S525" s="138">
        <v>0</v>
      </c>
      <c r="T525" s="139">
        <f>S525*H525</f>
        <v>0</v>
      </c>
      <c r="AR525" s="140" t="s">
        <v>271</v>
      </c>
      <c r="AT525" s="140" t="s">
        <v>147</v>
      </c>
      <c r="AU525" s="140" t="s">
        <v>84</v>
      </c>
      <c r="AY525" s="18" t="s">
        <v>144</v>
      </c>
      <c r="BE525" s="141">
        <f>IF(N525="základní",J525,0)</f>
        <v>0</v>
      </c>
      <c r="BF525" s="141">
        <f>IF(N525="snížená",J525,0)</f>
        <v>0</v>
      </c>
      <c r="BG525" s="141">
        <f>IF(N525="zákl. přenesená",J525,0)</f>
        <v>0</v>
      </c>
      <c r="BH525" s="141">
        <f>IF(N525="sníž. přenesená",J525,0)</f>
        <v>0</v>
      </c>
      <c r="BI525" s="141">
        <f>IF(N525="nulová",J525,0)</f>
        <v>0</v>
      </c>
      <c r="BJ525" s="18" t="s">
        <v>82</v>
      </c>
      <c r="BK525" s="141">
        <f>ROUND(I525*H525,2)</f>
        <v>0</v>
      </c>
      <c r="BL525" s="18" t="s">
        <v>271</v>
      </c>
      <c r="BM525" s="140" t="s">
        <v>700</v>
      </c>
    </row>
    <row r="526" spans="2:65" s="12" customFormat="1" ht="33.75">
      <c r="B526" s="146"/>
      <c r="D526" s="147" t="s">
        <v>155</v>
      </c>
      <c r="E526" s="148" t="s">
        <v>19</v>
      </c>
      <c r="F526" s="149" t="s">
        <v>701</v>
      </c>
      <c r="H526" s="148" t="s">
        <v>19</v>
      </c>
      <c r="I526" s="150"/>
      <c r="L526" s="146"/>
      <c r="M526" s="151"/>
      <c r="T526" s="152"/>
      <c r="AT526" s="148" t="s">
        <v>155</v>
      </c>
      <c r="AU526" s="148" t="s">
        <v>84</v>
      </c>
      <c r="AV526" s="12" t="s">
        <v>82</v>
      </c>
      <c r="AW526" s="12" t="s">
        <v>35</v>
      </c>
      <c r="AX526" s="12" t="s">
        <v>74</v>
      </c>
      <c r="AY526" s="148" t="s">
        <v>144</v>
      </c>
    </row>
    <row r="527" spans="2:65" s="13" customFormat="1" ht="11.25">
      <c r="B527" s="153"/>
      <c r="D527" s="147" t="s">
        <v>155</v>
      </c>
      <c r="E527" s="154" t="s">
        <v>19</v>
      </c>
      <c r="F527" s="155" t="s">
        <v>702</v>
      </c>
      <c r="H527" s="156">
        <v>7.5</v>
      </c>
      <c r="I527" s="157"/>
      <c r="L527" s="153"/>
      <c r="M527" s="158"/>
      <c r="T527" s="159"/>
      <c r="AT527" s="154" t="s">
        <v>155</v>
      </c>
      <c r="AU527" s="154" t="s">
        <v>84</v>
      </c>
      <c r="AV527" s="13" t="s">
        <v>84</v>
      </c>
      <c r="AW527" s="13" t="s">
        <v>35</v>
      </c>
      <c r="AX527" s="13" t="s">
        <v>74</v>
      </c>
      <c r="AY527" s="154" t="s">
        <v>144</v>
      </c>
    </row>
    <row r="528" spans="2:65" s="12" customFormat="1" ht="33.75">
      <c r="B528" s="146"/>
      <c r="D528" s="147" t="s">
        <v>155</v>
      </c>
      <c r="E528" s="148" t="s">
        <v>19</v>
      </c>
      <c r="F528" s="149" t="s">
        <v>211</v>
      </c>
      <c r="H528" s="148" t="s">
        <v>19</v>
      </c>
      <c r="I528" s="150"/>
      <c r="L528" s="146"/>
      <c r="M528" s="151"/>
      <c r="T528" s="152"/>
      <c r="AT528" s="148" t="s">
        <v>155</v>
      </c>
      <c r="AU528" s="148" t="s">
        <v>84</v>
      </c>
      <c r="AV528" s="12" t="s">
        <v>82</v>
      </c>
      <c r="AW528" s="12" t="s">
        <v>35</v>
      </c>
      <c r="AX528" s="12" t="s">
        <v>74</v>
      </c>
      <c r="AY528" s="148" t="s">
        <v>144</v>
      </c>
    </row>
    <row r="529" spans="2:65" s="13" customFormat="1" ht="33.75">
      <c r="B529" s="153"/>
      <c r="D529" s="147" t="s">
        <v>155</v>
      </c>
      <c r="E529" s="154" t="s">
        <v>19</v>
      </c>
      <c r="F529" s="155" t="s">
        <v>703</v>
      </c>
      <c r="H529" s="156">
        <v>4</v>
      </c>
      <c r="I529" s="157"/>
      <c r="L529" s="153"/>
      <c r="M529" s="158"/>
      <c r="T529" s="159"/>
      <c r="AT529" s="154" t="s">
        <v>155</v>
      </c>
      <c r="AU529" s="154" t="s">
        <v>84</v>
      </c>
      <c r="AV529" s="13" t="s">
        <v>84</v>
      </c>
      <c r="AW529" s="13" t="s">
        <v>35</v>
      </c>
      <c r="AX529" s="13" t="s">
        <v>74</v>
      </c>
      <c r="AY529" s="154" t="s">
        <v>144</v>
      </c>
    </row>
    <row r="530" spans="2:65" s="15" customFormat="1" ht="11.25">
      <c r="B530" s="168"/>
      <c r="D530" s="147" t="s">
        <v>155</v>
      </c>
      <c r="E530" s="169" t="s">
        <v>19</v>
      </c>
      <c r="F530" s="170" t="s">
        <v>193</v>
      </c>
      <c r="H530" s="171">
        <v>11.5</v>
      </c>
      <c r="I530" s="172"/>
      <c r="L530" s="168"/>
      <c r="M530" s="173"/>
      <c r="T530" s="174"/>
      <c r="AT530" s="169" t="s">
        <v>155</v>
      </c>
      <c r="AU530" s="169" t="s">
        <v>84</v>
      </c>
      <c r="AV530" s="15" t="s">
        <v>151</v>
      </c>
      <c r="AW530" s="15" t="s">
        <v>35</v>
      </c>
      <c r="AX530" s="15" t="s">
        <v>82</v>
      </c>
      <c r="AY530" s="169" t="s">
        <v>144</v>
      </c>
    </row>
    <row r="531" spans="2:65" s="1" customFormat="1" ht="37.9" customHeight="1">
      <c r="B531" s="33"/>
      <c r="C531" s="129" t="s">
        <v>704</v>
      </c>
      <c r="D531" s="129" t="s">
        <v>147</v>
      </c>
      <c r="E531" s="130" t="s">
        <v>705</v>
      </c>
      <c r="F531" s="131" t="s">
        <v>706</v>
      </c>
      <c r="G531" s="132" t="s">
        <v>91</v>
      </c>
      <c r="H531" s="133">
        <v>358.9</v>
      </c>
      <c r="I531" s="134"/>
      <c r="J531" s="135">
        <f>ROUND(I531*H531,2)</f>
        <v>0</v>
      </c>
      <c r="K531" s="131" t="s">
        <v>150</v>
      </c>
      <c r="L531" s="33"/>
      <c r="M531" s="136" t="s">
        <v>19</v>
      </c>
      <c r="N531" s="137" t="s">
        <v>45</v>
      </c>
      <c r="P531" s="138">
        <f>O531*H531</f>
        <v>0</v>
      </c>
      <c r="Q531" s="138">
        <v>0</v>
      </c>
      <c r="R531" s="138">
        <f>Q531*H531</f>
        <v>0</v>
      </c>
      <c r="S531" s="138">
        <v>0</v>
      </c>
      <c r="T531" s="139">
        <f>S531*H531</f>
        <v>0</v>
      </c>
      <c r="AR531" s="140" t="s">
        <v>271</v>
      </c>
      <c r="AT531" s="140" t="s">
        <v>147</v>
      </c>
      <c r="AU531" s="140" t="s">
        <v>84</v>
      </c>
      <c r="AY531" s="18" t="s">
        <v>144</v>
      </c>
      <c r="BE531" s="141">
        <f>IF(N531="základní",J531,0)</f>
        <v>0</v>
      </c>
      <c r="BF531" s="141">
        <f>IF(N531="snížená",J531,0)</f>
        <v>0</v>
      </c>
      <c r="BG531" s="141">
        <f>IF(N531="zákl. přenesená",J531,0)</f>
        <v>0</v>
      </c>
      <c r="BH531" s="141">
        <f>IF(N531="sníž. přenesená",J531,0)</f>
        <v>0</v>
      </c>
      <c r="BI531" s="141">
        <f>IF(N531="nulová",J531,0)</f>
        <v>0</v>
      </c>
      <c r="BJ531" s="18" t="s">
        <v>82</v>
      </c>
      <c r="BK531" s="141">
        <f>ROUND(I531*H531,2)</f>
        <v>0</v>
      </c>
      <c r="BL531" s="18" t="s">
        <v>271</v>
      </c>
      <c r="BM531" s="140" t="s">
        <v>707</v>
      </c>
    </row>
    <row r="532" spans="2:65" s="1" customFormat="1" ht="11.25">
      <c r="B532" s="33"/>
      <c r="D532" s="142" t="s">
        <v>153</v>
      </c>
      <c r="F532" s="143" t="s">
        <v>708</v>
      </c>
      <c r="I532" s="144"/>
      <c r="L532" s="33"/>
      <c r="M532" s="145"/>
      <c r="T532" s="54"/>
      <c r="AT532" s="18" t="s">
        <v>153</v>
      </c>
      <c r="AU532" s="18" t="s">
        <v>84</v>
      </c>
    </row>
    <row r="533" spans="2:65" s="12" customFormat="1" ht="11.25">
      <c r="B533" s="146"/>
      <c r="D533" s="147" t="s">
        <v>155</v>
      </c>
      <c r="E533" s="148" t="s">
        <v>19</v>
      </c>
      <c r="F533" s="149" t="s">
        <v>709</v>
      </c>
      <c r="H533" s="148" t="s">
        <v>19</v>
      </c>
      <c r="I533" s="150"/>
      <c r="L533" s="146"/>
      <c r="M533" s="151"/>
      <c r="T533" s="152"/>
      <c r="AT533" s="148" t="s">
        <v>155</v>
      </c>
      <c r="AU533" s="148" t="s">
        <v>84</v>
      </c>
      <c r="AV533" s="12" t="s">
        <v>82</v>
      </c>
      <c r="AW533" s="12" t="s">
        <v>35</v>
      </c>
      <c r="AX533" s="12" t="s">
        <v>74</v>
      </c>
      <c r="AY533" s="148" t="s">
        <v>144</v>
      </c>
    </row>
    <row r="534" spans="2:65" s="13" customFormat="1" ht="11.25">
      <c r="B534" s="153"/>
      <c r="D534" s="147" t="s">
        <v>155</v>
      </c>
      <c r="E534" s="154" t="s">
        <v>19</v>
      </c>
      <c r="F534" s="155" t="s">
        <v>97</v>
      </c>
      <c r="H534" s="156">
        <v>358.9</v>
      </c>
      <c r="I534" s="157"/>
      <c r="L534" s="153"/>
      <c r="M534" s="158"/>
      <c r="T534" s="159"/>
      <c r="AT534" s="154" t="s">
        <v>155</v>
      </c>
      <c r="AU534" s="154" t="s">
        <v>84</v>
      </c>
      <c r="AV534" s="13" t="s">
        <v>84</v>
      </c>
      <c r="AW534" s="13" t="s">
        <v>35</v>
      </c>
      <c r="AX534" s="13" t="s">
        <v>82</v>
      </c>
      <c r="AY534" s="154" t="s">
        <v>144</v>
      </c>
    </row>
    <row r="535" spans="2:65" s="1" customFormat="1" ht="37.9" customHeight="1">
      <c r="B535" s="33"/>
      <c r="C535" s="176" t="s">
        <v>710</v>
      </c>
      <c r="D535" s="176" t="s">
        <v>289</v>
      </c>
      <c r="E535" s="177" t="s">
        <v>711</v>
      </c>
      <c r="F535" s="178" t="s">
        <v>712</v>
      </c>
      <c r="G535" s="179" t="s">
        <v>91</v>
      </c>
      <c r="H535" s="180">
        <v>394.79</v>
      </c>
      <c r="I535" s="181"/>
      <c r="J535" s="182">
        <f>ROUND(I535*H535,2)</f>
        <v>0</v>
      </c>
      <c r="K535" s="178" t="s">
        <v>150</v>
      </c>
      <c r="L535" s="183"/>
      <c r="M535" s="184" t="s">
        <v>19</v>
      </c>
      <c r="N535" s="185" t="s">
        <v>45</v>
      </c>
      <c r="P535" s="138">
        <f>O535*H535</f>
        <v>0</v>
      </c>
      <c r="Q535" s="138">
        <v>1.6000000000000001E-4</v>
      </c>
      <c r="R535" s="138">
        <f>Q535*H535</f>
        <v>6.3166400000000011E-2</v>
      </c>
      <c r="S535" s="138">
        <v>0</v>
      </c>
      <c r="T535" s="139">
        <f>S535*H535</f>
        <v>0</v>
      </c>
      <c r="AR535" s="140" t="s">
        <v>293</v>
      </c>
      <c r="AT535" s="140" t="s">
        <v>289</v>
      </c>
      <c r="AU535" s="140" t="s">
        <v>84</v>
      </c>
      <c r="AY535" s="18" t="s">
        <v>144</v>
      </c>
      <c r="BE535" s="141">
        <f>IF(N535="základní",J535,0)</f>
        <v>0</v>
      </c>
      <c r="BF535" s="141">
        <f>IF(N535="snížená",J535,0)</f>
        <v>0</v>
      </c>
      <c r="BG535" s="141">
        <f>IF(N535="zákl. přenesená",J535,0)</f>
        <v>0</v>
      </c>
      <c r="BH535" s="141">
        <f>IF(N535="sníž. přenesená",J535,0)</f>
        <v>0</v>
      </c>
      <c r="BI535" s="141">
        <f>IF(N535="nulová",J535,0)</f>
        <v>0</v>
      </c>
      <c r="BJ535" s="18" t="s">
        <v>82</v>
      </c>
      <c r="BK535" s="141">
        <f>ROUND(I535*H535,2)</f>
        <v>0</v>
      </c>
      <c r="BL535" s="18" t="s">
        <v>271</v>
      </c>
      <c r="BM535" s="140" t="s">
        <v>713</v>
      </c>
    </row>
    <row r="536" spans="2:65" s="12" customFormat="1" ht="11.25">
      <c r="B536" s="146"/>
      <c r="D536" s="147" t="s">
        <v>155</v>
      </c>
      <c r="E536" s="148" t="s">
        <v>19</v>
      </c>
      <c r="F536" s="149" t="s">
        <v>714</v>
      </c>
      <c r="H536" s="148" t="s">
        <v>19</v>
      </c>
      <c r="I536" s="150"/>
      <c r="L536" s="146"/>
      <c r="M536" s="151"/>
      <c r="T536" s="152"/>
      <c r="AT536" s="148" t="s">
        <v>155</v>
      </c>
      <c r="AU536" s="148" t="s">
        <v>84</v>
      </c>
      <c r="AV536" s="12" t="s">
        <v>82</v>
      </c>
      <c r="AW536" s="12" t="s">
        <v>35</v>
      </c>
      <c r="AX536" s="12" t="s">
        <v>74</v>
      </c>
      <c r="AY536" s="148" t="s">
        <v>144</v>
      </c>
    </row>
    <row r="537" spans="2:65" s="13" customFormat="1" ht="11.25">
      <c r="B537" s="153"/>
      <c r="D537" s="147" t="s">
        <v>155</v>
      </c>
      <c r="E537" s="154" t="s">
        <v>19</v>
      </c>
      <c r="F537" s="155" t="s">
        <v>97</v>
      </c>
      <c r="H537" s="156">
        <v>358.9</v>
      </c>
      <c r="I537" s="157"/>
      <c r="L537" s="153"/>
      <c r="M537" s="158"/>
      <c r="T537" s="159"/>
      <c r="AT537" s="154" t="s">
        <v>155</v>
      </c>
      <c r="AU537" s="154" t="s">
        <v>84</v>
      </c>
      <c r="AV537" s="13" t="s">
        <v>84</v>
      </c>
      <c r="AW537" s="13" t="s">
        <v>35</v>
      </c>
      <c r="AX537" s="13" t="s">
        <v>82</v>
      </c>
      <c r="AY537" s="154" t="s">
        <v>144</v>
      </c>
    </row>
    <row r="538" spans="2:65" s="13" customFormat="1" ht="11.25">
      <c r="B538" s="153"/>
      <c r="D538" s="147" t="s">
        <v>155</v>
      </c>
      <c r="F538" s="155" t="s">
        <v>715</v>
      </c>
      <c r="H538" s="156">
        <v>394.79</v>
      </c>
      <c r="I538" s="157"/>
      <c r="L538" s="153"/>
      <c r="M538" s="158"/>
      <c r="T538" s="159"/>
      <c r="AT538" s="154" t="s">
        <v>155</v>
      </c>
      <c r="AU538" s="154" t="s">
        <v>84</v>
      </c>
      <c r="AV538" s="13" t="s">
        <v>84</v>
      </c>
      <c r="AW538" s="13" t="s">
        <v>4</v>
      </c>
      <c r="AX538" s="13" t="s">
        <v>82</v>
      </c>
      <c r="AY538" s="154" t="s">
        <v>144</v>
      </c>
    </row>
    <row r="539" spans="2:65" s="1" customFormat="1" ht="33" customHeight="1">
      <c r="B539" s="33"/>
      <c r="C539" s="129" t="s">
        <v>716</v>
      </c>
      <c r="D539" s="186" t="s">
        <v>147</v>
      </c>
      <c r="E539" s="130" t="s">
        <v>717</v>
      </c>
      <c r="F539" s="131" t="s">
        <v>718</v>
      </c>
      <c r="G539" s="132" t="s">
        <v>234</v>
      </c>
      <c r="H539" s="133">
        <v>7.0389999999999997</v>
      </c>
      <c r="I539" s="134"/>
      <c r="J539" s="135">
        <f>ROUND(I539*H539,2)</f>
        <v>0</v>
      </c>
      <c r="K539" s="131" t="s">
        <v>150</v>
      </c>
      <c r="L539" s="33"/>
      <c r="M539" s="136" t="s">
        <v>19</v>
      </c>
      <c r="N539" s="137" t="s">
        <v>45</v>
      </c>
      <c r="P539" s="138">
        <f>O539*H539</f>
        <v>0</v>
      </c>
      <c r="Q539" s="138">
        <v>0</v>
      </c>
      <c r="R539" s="138">
        <f>Q539*H539</f>
        <v>0</v>
      </c>
      <c r="S539" s="138">
        <v>0</v>
      </c>
      <c r="T539" s="139">
        <f>S539*H539</f>
        <v>0</v>
      </c>
      <c r="AR539" s="140" t="s">
        <v>271</v>
      </c>
      <c r="AT539" s="140" t="s">
        <v>147</v>
      </c>
      <c r="AU539" s="140" t="s">
        <v>84</v>
      </c>
      <c r="AY539" s="18" t="s">
        <v>144</v>
      </c>
      <c r="BE539" s="141">
        <f>IF(N539="základní",J539,0)</f>
        <v>0</v>
      </c>
      <c r="BF539" s="141">
        <f>IF(N539="snížená",J539,0)</f>
        <v>0</v>
      </c>
      <c r="BG539" s="141">
        <f>IF(N539="zákl. přenesená",J539,0)</f>
        <v>0</v>
      </c>
      <c r="BH539" s="141">
        <f>IF(N539="sníž. přenesená",J539,0)</f>
        <v>0</v>
      </c>
      <c r="BI539" s="141">
        <f>IF(N539="nulová",J539,0)</f>
        <v>0</v>
      </c>
      <c r="BJ539" s="18" t="s">
        <v>82</v>
      </c>
      <c r="BK539" s="141">
        <f>ROUND(I539*H539,2)</f>
        <v>0</v>
      </c>
      <c r="BL539" s="18" t="s">
        <v>271</v>
      </c>
      <c r="BM539" s="140" t="s">
        <v>719</v>
      </c>
    </row>
    <row r="540" spans="2:65" s="1" customFormat="1" ht="11.25">
      <c r="B540" s="33"/>
      <c r="D540" s="142" t="s">
        <v>153</v>
      </c>
      <c r="F540" s="143" t="s">
        <v>720</v>
      </c>
      <c r="I540" s="144"/>
      <c r="L540" s="33"/>
      <c r="M540" s="145"/>
      <c r="T540" s="54"/>
      <c r="AT540" s="18" t="s">
        <v>153</v>
      </c>
      <c r="AU540" s="18" t="s">
        <v>84</v>
      </c>
    </row>
    <row r="541" spans="2:65" s="11" customFormat="1" ht="22.9" customHeight="1">
      <c r="B541" s="117"/>
      <c r="D541" s="118" t="s">
        <v>73</v>
      </c>
      <c r="E541" s="127" t="s">
        <v>721</v>
      </c>
      <c r="F541" s="127" t="s">
        <v>722</v>
      </c>
      <c r="I541" s="120"/>
      <c r="J541" s="128">
        <f>BK541</f>
        <v>0</v>
      </c>
      <c r="L541" s="117"/>
      <c r="M541" s="122"/>
      <c r="P541" s="123">
        <f>SUM(P542:P626)</f>
        <v>0</v>
      </c>
      <c r="R541" s="123">
        <f>SUM(R542:R626)</f>
        <v>0.25198500000000001</v>
      </c>
      <c r="T541" s="124">
        <f>SUM(T542:T626)</f>
        <v>0</v>
      </c>
      <c r="AR541" s="118" t="s">
        <v>84</v>
      </c>
      <c r="AT541" s="125" t="s">
        <v>73</v>
      </c>
      <c r="AU541" s="125" t="s">
        <v>82</v>
      </c>
      <c r="AY541" s="118" t="s">
        <v>144</v>
      </c>
      <c r="BK541" s="126">
        <f>SUM(BK542:BK626)</f>
        <v>0</v>
      </c>
    </row>
    <row r="542" spans="2:65" s="1" customFormat="1" ht="24.2" customHeight="1">
      <c r="B542" s="33"/>
      <c r="C542" s="129" t="s">
        <v>723</v>
      </c>
      <c r="D542" s="129" t="s">
        <v>147</v>
      </c>
      <c r="E542" s="130" t="s">
        <v>724</v>
      </c>
      <c r="F542" s="131" t="s">
        <v>725</v>
      </c>
      <c r="G542" s="132" t="s">
        <v>91</v>
      </c>
      <c r="H542" s="133">
        <v>166</v>
      </c>
      <c r="I542" s="134"/>
      <c r="J542" s="135">
        <f>ROUND(I542*H542,2)</f>
        <v>0</v>
      </c>
      <c r="K542" s="131" t="s">
        <v>150</v>
      </c>
      <c r="L542" s="33"/>
      <c r="M542" s="136" t="s">
        <v>19</v>
      </c>
      <c r="N542" s="137" t="s">
        <v>45</v>
      </c>
      <c r="P542" s="138">
        <f>O542*H542</f>
        <v>0</v>
      </c>
      <c r="Q542" s="138">
        <v>0</v>
      </c>
      <c r="R542" s="138">
        <f>Q542*H542</f>
        <v>0</v>
      </c>
      <c r="S542" s="138">
        <v>0</v>
      </c>
      <c r="T542" s="139">
        <f>S542*H542</f>
        <v>0</v>
      </c>
      <c r="AR542" s="140" t="s">
        <v>271</v>
      </c>
      <c r="AT542" s="140" t="s">
        <v>147</v>
      </c>
      <c r="AU542" s="140" t="s">
        <v>84</v>
      </c>
      <c r="AY542" s="18" t="s">
        <v>144</v>
      </c>
      <c r="BE542" s="141">
        <f>IF(N542="základní",J542,0)</f>
        <v>0</v>
      </c>
      <c r="BF542" s="141">
        <f>IF(N542="snížená",J542,0)</f>
        <v>0</v>
      </c>
      <c r="BG542" s="141">
        <f>IF(N542="zákl. přenesená",J542,0)</f>
        <v>0</v>
      </c>
      <c r="BH542" s="141">
        <f>IF(N542="sníž. přenesená",J542,0)</f>
        <v>0</v>
      </c>
      <c r="BI542" s="141">
        <f>IF(N542="nulová",J542,0)</f>
        <v>0</v>
      </c>
      <c r="BJ542" s="18" t="s">
        <v>82</v>
      </c>
      <c r="BK542" s="141">
        <f>ROUND(I542*H542,2)</f>
        <v>0</v>
      </c>
      <c r="BL542" s="18" t="s">
        <v>271</v>
      </c>
      <c r="BM542" s="140" t="s">
        <v>726</v>
      </c>
    </row>
    <row r="543" spans="2:65" s="1" customFormat="1" ht="11.25">
      <c r="B543" s="33"/>
      <c r="D543" s="142" t="s">
        <v>153</v>
      </c>
      <c r="F543" s="143" t="s">
        <v>727</v>
      </c>
      <c r="I543" s="144"/>
      <c r="L543" s="33"/>
      <c r="M543" s="145"/>
      <c r="T543" s="54"/>
      <c r="AT543" s="18" t="s">
        <v>153</v>
      </c>
      <c r="AU543" s="18" t="s">
        <v>84</v>
      </c>
    </row>
    <row r="544" spans="2:65" s="1" customFormat="1" ht="58.5">
      <c r="B544" s="33"/>
      <c r="D544" s="147" t="s">
        <v>162</v>
      </c>
      <c r="F544" s="160" t="s">
        <v>728</v>
      </c>
      <c r="I544" s="144"/>
      <c r="L544" s="33"/>
      <c r="M544" s="145"/>
      <c r="T544" s="54"/>
      <c r="AT544" s="18" t="s">
        <v>162</v>
      </c>
      <c r="AU544" s="18" t="s">
        <v>84</v>
      </c>
    </row>
    <row r="545" spans="2:51" s="12" customFormat="1" ht="11.25">
      <c r="B545" s="146"/>
      <c r="D545" s="147" t="s">
        <v>155</v>
      </c>
      <c r="E545" s="148" t="s">
        <v>19</v>
      </c>
      <c r="F545" s="149" t="s">
        <v>729</v>
      </c>
      <c r="H545" s="148" t="s">
        <v>19</v>
      </c>
      <c r="I545" s="150"/>
      <c r="L545" s="146"/>
      <c r="M545" s="151"/>
      <c r="T545" s="152"/>
      <c r="AT545" s="148" t="s">
        <v>155</v>
      </c>
      <c r="AU545" s="148" t="s">
        <v>84</v>
      </c>
      <c r="AV545" s="12" t="s">
        <v>82</v>
      </c>
      <c r="AW545" s="12" t="s">
        <v>35</v>
      </c>
      <c r="AX545" s="12" t="s">
        <v>74</v>
      </c>
      <c r="AY545" s="148" t="s">
        <v>144</v>
      </c>
    </row>
    <row r="546" spans="2:51" s="12" customFormat="1" ht="33.75">
      <c r="B546" s="146"/>
      <c r="D546" s="147" t="s">
        <v>155</v>
      </c>
      <c r="E546" s="148" t="s">
        <v>19</v>
      </c>
      <c r="F546" s="149" t="s">
        <v>211</v>
      </c>
      <c r="H546" s="148" t="s">
        <v>19</v>
      </c>
      <c r="I546" s="150"/>
      <c r="L546" s="146"/>
      <c r="M546" s="151"/>
      <c r="T546" s="152"/>
      <c r="AT546" s="148" t="s">
        <v>155</v>
      </c>
      <c r="AU546" s="148" t="s">
        <v>84</v>
      </c>
      <c r="AV546" s="12" t="s">
        <v>82</v>
      </c>
      <c r="AW546" s="12" t="s">
        <v>35</v>
      </c>
      <c r="AX546" s="12" t="s">
        <v>74</v>
      </c>
      <c r="AY546" s="148" t="s">
        <v>144</v>
      </c>
    </row>
    <row r="547" spans="2:51" s="12" customFormat="1" ht="22.5">
      <c r="B547" s="146"/>
      <c r="D547" s="147" t="s">
        <v>155</v>
      </c>
      <c r="E547" s="148" t="s">
        <v>19</v>
      </c>
      <c r="F547" s="149" t="s">
        <v>212</v>
      </c>
      <c r="H547" s="148" t="s">
        <v>19</v>
      </c>
      <c r="I547" s="150"/>
      <c r="L547" s="146"/>
      <c r="M547" s="151"/>
      <c r="T547" s="152"/>
      <c r="AT547" s="148" t="s">
        <v>155</v>
      </c>
      <c r="AU547" s="148" t="s">
        <v>84</v>
      </c>
      <c r="AV547" s="12" t="s">
        <v>82</v>
      </c>
      <c r="AW547" s="12" t="s">
        <v>35</v>
      </c>
      <c r="AX547" s="12" t="s">
        <v>74</v>
      </c>
      <c r="AY547" s="148" t="s">
        <v>144</v>
      </c>
    </row>
    <row r="548" spans="2:51" s="13" customFormat="1" ht="22.5">
      <c r="B548" s="153"/>
      <c r="D548" s="147" t="s">
        <v>155</v>
      </c>
      <c r="E548" s="154" t="s">
        <v>19</v>
      </c>
      <c r="F548" s="155" t="s">
        <v>730</v>
      </c>
      <c r="H548" s="156">
        <v>35.36</v>
      </c>
      <c r="I548" s="157"/>
      <c r="L548" s="153"/>
      <c r="M548" s="158"/>
      <c r="T548" s="159"/>
      <c r="AT548" s="154" t="s">
        <v>155</v>
      </c>
      <c r="AU548" s="154" t="s">
        <v>84</v>
      </c>
      <c r="AV548" s="13" t="s">
        <v>84</v>
      </c>
      <c r="AW548" s="13" t="s">
        <v>35</v>
      </c>
      <c r="AX548" s="13" t="s">
        <v>74</v>
      </c>
      <c r="AY548" s="154" t="s">
        <v>144</v>
      </c>
    </row>
    <row r="549" spans="2:51" s="13" customFormat="1" ht="22.5">
      <c r="B549" s="153"/>
      <c r="D549" s="147" t="s">
        <v>155</v>
      </c>
      <c r="E549" s="154" t="s">
        <v>19</v>
      </c>
      <c r="F549" s="155" t="s">
        <v>731</v>
      </c>
      <c r="H549" s="156">
        <v>4.524</v>
      </c>
      <c r="I549" s="157"/>
      <c r="L549" s="153"/>
      <c r="M549" s="158"/>
      <c r="T549" s="159"/>
      <c r="AT549" s="154" t="s">
        <v>155</v>
      </c>
      <c r="AU549" s="154" t="s">
        <v>84</v>
      </c>
      <c r="AV549" s="13" t="s">
        <v>84</v>
      </c>
      <c r="AW549" s="13" t="s">
        <v>35</v>
      </c>
      <c r="AX549" s="13" t="s">
        <v>74</v>
      </c>
      <c r="AY549" s="154" t="s">
        <v>144</v>
      </c>
    </row>
    <row r="550" spans="2:51" s="13" customFormat="1" ht="22.5">
      <c r="B550" s="153"/>
      <c r="D550" s="147" t="s">
        <v>155</v>
      </c>
      <c r="E550" s="154" t="s">
        <v>19</v>
      </c>
      <c r="F550" s="155" t="s">
        <v>732</v>
      </c>
      <c r="H550" s="156">
        <v>2.08</v>
      </c>
      <c r="I550" s="157"/>
      <c r="L550" s="153"/>
      <c r="M550" s="158"/>
      <c r="T550" s="159"/>
      <c r="AT550" s="154" t="s">
        <v>155</v>
      </c>
      <c r="AU550" s="154" t="s">
        <v>84</v>
      </c>
      <c r="AV550" s="13" t="s">
        <v>84</v>
      </c>
      <c r="AW550" s="13" t="s">
        <v>35</v>
      </c>
      <c r="AX550" s="13" t="s">
        <v>74</v>
      </c>
      <c r="AY550" s="154" t="s">
        <v>144</v>
      </c>
    </row>
    <row r="551" spans="2:51" s="13" customFormat="1" ht="22.5">
      <c r="B551" s="153"/>
      <c r="D551" s="147" t="s">
        <v>155</v>
      </c>
      <c r="E551" s="154" t="s">
        <v>19</v>
      </c>
      <c r="F551" s="155" t="s">
        <v>733</v>
      </c>
      <c r="H551" s="156">
        <v>1.56</v>
      </c>
      <c r="I551" s="157"/>
      <c r="L551" s="153"/>
      <c r="M551" s="158"/>
      <c r="T551" s="159"/>
      <c r="AT551" s="154" t="s">
        <v>155</v>
      </c>
      <c r="AU551" s="154" t="s">
        <v>84</v>
      </c>
      <c r="AV551" s="13" t="s">
        <v>84</v>
      </c>
      <c r="AW551" s="13" t="s">
        <v>35</v>
      </c>
      <c r="AX551" s="13" t="s">
        <v>74</v>
      </c>
      <c r="AY551" s="154" t="s">
        <v>144</v>
      </c>
    </row>
    <row r="552" spans="2:51" s="14" customFormat="1" ht="11.25">
      <c r="B552" s="161"/>
      <c r="D552" s="147" t="s">
        <v>155</v>
      </c>
      <c r="E552" s="162" t="s">
        <v>19</v>
      </c>
      <c r="F552" s="163" t="s">
        <v>180</v>
      </c>
      <c r="H552" s="164">
        <v>43.524000000000001</v>
      </c>
      <c r="I552" s="165"/>
      <c r="L552" s="161"/>
      <c r="M552" s="166"/>
      <c r="T552" s="167"/>
      <c r="AT552" s="162" t="s">
        <v>155</v>
      </c>
      <c r="AU552" s="162" t="s">
        <v>84</v>
      </c>
      <c r="AV552" s="14" t="s">
        <v>164</v>
      </c>
      <c r="AW552" s="14" t="s">
        <v>35</v>
      </c>
      <c r="AX552" s="14" t="s">
        <v>74</v>
      </c>
      <c r="AY552" s="162" t="s">
        <v>144</v>
      </c>
    </row>
    <row r="553" spans="2:51" s="13" customFormat="1" ht="22.5">
      <c r="B553" s="153"/>
      <c r="D553" s="147" t="s">
        <v>155</v>
      </c>
      <c r="E553" s="154" t="s">
        <v>19</v>
      </c>
      <c r="F553" s="155" t="s">
        <v>734</v>
      </c>
      <c r="H553" s="156">
        <v>15.912000000000001</v>
      </c>
      <c r="I553" s="157"/>
      <c r="L553" s="153"/>
      <c r="M553" s="158"/>
      <c r="T553" s="159"/>
      <c r="AT553" s="154" t="s">
        <v>155</v>
      </c>
      <c r="AU553" s="154" t="s">
        <v>84</v>
      </c>
      <c r="AV553" s="13" t="s">
        <v>84</v>
      </c>
      <c r="AW553" s="13" t="s">
        <v>35</v>
      </c>
      <c r="AX553" s="13" t="s">
        <v>74</v>
      </c>
      <c r="AY553" s="154" t="s">
        <v>144</v>
      </c>
    </row>
    <row r="554" spans="2:51" s="13" customFormat="1" ht="22.5">
      <c r="B554" s="153"/>
      <c r="D554" s="147" t="s">
        <v>155</v>
      </c>
      <c r="E554" s="154" t="s">
        <v>19</v>
      </c>
      <c r="F554" s="155" t="s">
        <v>735</v>
      </c>
      <c r="H554" s="156">
        <v>1.4039999999999999</v>
      </c>
      <c r="I554" s="157"/>
      <c r="L554" s="153"/>
      <c r="M554" s="158"/>
      <c r="T554" s="159"/>
      <c r="AT554" s="154" t="s">
        <v>155</v>
      </c>
      <c r="AU554" s="154" t="s">
        <v>84</v>
      </c>
      <c r="AV554" s="13" t="s">
        <v>84</v>
      </c>
      <c r="AW554" s="13" t="s">
        <v>35</v>
      </c>
      <c r="AX554" s="13" t="s">
        <v>74</v>
      </c>
      <c r="AY554" s="154" t="s">
        <v>144</v>
      </c>
    </row>
    <row r="555" spans="2:51" s="14" customFormat="1" ht="11.25">
      <c r="B555" s="161"/>
      <c r="D555" s="147" t="s">
        <v>155</v>
      </c>
      <c r="E555" s="162" t="s">
        <v>19</v>
      </c>
      <c r="F555" s="163" t="s">
        <v>180</v>
      </c>
      <c r="H555" s="164">
        <v>17.315999999999999</v>
      </c>
      <c r="I555" s="165"/>
      <c r="L555" s="161"/>
      <c r="M555" s="166"/>
      <c r="T555" s="167"/>
      <c r="AT555" s="162" t="s">
        <v>155</v>
      </c>
      <c r="AU555" s="162" t="s">
        <v>84</v>
      </c>
      <c r="AV555" s="14" t="s">
        <v>164</v>
      </c>
      <c r="AW555" s="14" t="s">
        <v>35</v>
      </c>
      <c r="AX555" s="14" t="s">
        <v>74</v>
      </c>
      <c r="AY555" s="162" t="s">
        <v>144</v>
      </c>
    </row>
    <row r="556" spans="2:51" s="12" customFormat="1" ht="11.25">
      <c r="B556" s="146"/>
      <c r="D556" s="147" t="s">
        <v>155</v>
      </c>
      <c r="E556" s="148" t="s">
        <v>19</v>
      </c>
      <c r="F556" s="149" t="s">
        <v>467</v>
      </c>
      <c r="H556" s="148" t="s">
        <v>19</v>
      </c>
      <c r="I556" s="150"/>
      <c r="L556" s="146"/>
      <c r="M556" s="151"/>
      <c r="T556" s="152"/>
      <c r="AT556" s="148" t="s">
        <v>155</v>
      </c>
      <c r="AU556" s="148" t="s">
        <v>84</v>
      </c>
      <c r="AV556" s="12" t="s">
        <v>82</v>
      </c>
      <c r="AW556" s="12" t="s">
        <v>35</v>
      </c>
      <c r="AX556" s="12" t="s">
        <v>74</v>
      </c>
      <c r="AY556" s="148" t="s">
        <v>144</v>
      </c>
    </row>
    <row r="557" spans="2:51" s="13" customFormat="1" ht="11.25">
      <c r="B557" s="153"/>
      <c r="D557" s="147" t="s">
        <v>155</v>
      </c>
      <c r="E557" s="154" t="s">
        <v>19</v>
      </c>
      <c r="F557" s="155" t="s">
        <v>736</v>
      </c>
      <c r="H557" s="156">
        <v>9.6720000000000006</v>
      </c>
      <c r="I557" s="157"/>
      <c r="L557" s="153"/>
      <c r="M557" s="158"/>
      <c r="T557" s="159"/>
      <c r="AT557" s="154" t="s">
        <v>155</v>
      </c>
      <c r="AU557" s="154" t="s">
        <v>84</v>
      </c>
      <c r="AV557" s="13" t="s">
        <v>84</v>
      </c>
      <c r="AW557" s="13" t="s">
        <v>35</v>
      </c>
      <c r="AX557" s="13" t="s">
        <v>74</v>
      </c>
      <c r="AY557" s="154" t="s">
        <v>144</v>
      </c>
    </row>
    <row r="558" spans="2:51" s="13" customFormat="1" ht="11.25">
      <c r="B558" s="153"/>
      <c r="D558" s="147" t="s">
        <v>155</v>
      </c>
      <c r="E558" s="154" t="s">
        <v>19</v>
      </c>
      <c r="F558" s="155" t="s">
        <v>737</v>
      </c>
      <c r="H558" s="156">
        <v>0.97199999999999998</v>
      </c>
      <c r="I558" s="157"/>
      <c r="L558" s="153"/>
      <c r="M558" s="158"/>
      <c r="T558" s="159"/>
      <c r="AT558" s="154" t="s">
        <v>155</v>
      </c>
      <c r="AU558" s="154" t="s">
        <v>84</v>
      </c>
      <c r="AV558" s="13" t="s">
        <v>84</v>
      </c>
      <c r="AW558" s="13" t="s">
        <v>35</v>
      </c>
      <c r="AX558" s="13" t="s">
        <v>74</v>
      </c>
      <c r="AY558" s="154" t="s">
        <v>144</v>
      </c>
    </row>
    <row r="559" spans="2:51" s="14" customFormat="1" ht="11.25">
      <c r="B559" s="161"/>
      <c r="D559" s="147" t="s">
        <v>155</v>
      </c>
      <c r="E559" s="162" t="s">
        <v>19</v>
      </c>
      <c r="F559" s="163" t="s">
        <v>180</v>
      </c>
      <c r="H559" s="164">
        <v>10.644</v>
      </c>
      <c r="I559" s="165"/>
      <c r="L559" s="161"/>
      <c r="M559" s="166"/>
      <c r="T559" s="167"/>
      <c r="AT559" s="162" t="s">
        <v>155</v>
      </c>
      <c r="AU559" s="162" t="s">
        <v>84</v>
      </c>
      <c r="AV559" s="14" t="s">
        <v>164</v>
      </c>
      <c r="AW559" s="14" t="s">
        <v>35</v>
      </c>
      <c r="AX559" s="14" t="s">
        <v>74</v>
      </c>
      <c r="AY559" s="162" t="s">
        <v>144</v>
      </c>
    </row>
    <row r="560" spans="2:51" s="12" customFormat="1" ht="11.25">
      <c r="B560" s="146"/>
      <c r="D560" s="147" t="s">
        <v>155</v>
      </c>
      <c r="E560" s="148" t="s">
        <v>19</v>
      </c>
      <c r="F560" s="149" t="s">
        <v>738</v>
      </c>
      <c r="H560" s="148" t="s">
        <v>19</v>
      </c>
      <c r="I560" s="150"/>
      <c r="L560" s="146"/>
      <c r="M560" s="151"/>
      <c r="T560" s="152"/>
      <c r="AT560" s="148" t="s">
        <v>155</v>
      </c>
      <c r="AU560" s="148" t="s">
        <v>84</v>
      </c>
      <c r="AV560" s="12" t="s">
        <v>82</v>
      </c>
      <c r="AW560" s="12" t="s">
        <v>35</v>
      </c>
      <c r="AX560" s="12" t="s">
        <v>74</v>
      </c>
      <c r="AY560" s="148" t="s">
        <v>144</v>
      </c>
    </row>
    <row r="561" spans="2:51" s="13" customFormat="1" ht="11.25">
      <c r="B561" s="153"/>
      <c r="D561" s="147" t="s">
        <v>155</v>
      </c>
      <c r="E561" s="154" t="s">
        <v>19</v>
      </c>
      <c r="F561" s="155" t="s">
        <v>739</v>
      </c>
      <c r="H561" s="156">
        <v>71.400000000000006</v>
      </c>
      <c r="I561" s="157"/>
      <c r="L561" s="153"/>
      <c r="M561" s="158"/>
      <c r="T561" s="159"/>
      <c r="AT561" s="154" t="s">
        <v>155</v>
      </c>
      <c r="AU561" s="154" t="s">
        <v>84</v>
      </c>
      <c r="AV561" s="13" t="s">
        <v>84</v>
      </c>
      <c r="AW561" s="13" t="s">
        <v>35</v>
      </c>
      <c r="AX561" s="13" t="s">
        <v>74</v>
      </c>
      <c r="AY561" s="154" t="s">
        <v>144</v>
      </c>
    </row>
    <row r="562" spans="2:51" s="14" customFormat="1" ht="11.25">
      <c r="B562" s="161"/>
      <c r="D562" s="147" t="s">
        <v>155</v>
      </c>
      <c r="E562" s="162" t="s">
        <v>19</v>
      </c>
      <c r="F562" s="163" t="s">
        <v>180</v>
      </c>
      <c r="H562" s="164">
        <v>71.400000000000006</v>
      </c>
      <c r="I562" s="165"/>
      <c r="L562" s="161"/>
      <c r="M562" s="166"/>
      <c r="T562" s="167"/>
      <c r="AT562" s="162" t="s">
        <v>155</v>
      </c>
      <c r="AU562" s="162" t="s">
        <v>84</v>
      </c>
      <c r="AV562" s="14" t="s">
        <v>164</v>
      </c>
      <c r="AW562" s="14" t="s">
        <v>35</v>
      </c>
      <c r="AX562" s="14" t="s">
        <v>74</v>
      </c>
      <c r="AY562" s="162" t="s">
        <v>144</v>
      </c>
    </row>
    <row r="563" spans="2:51" s="12" customFormat="1" ht="11.25">
      <c r="B563" s="146"/>
      <c r="D563" s="147" t="s">
        <v>155</v>
      </c>
      <c r="E563" s="148" t="s">
        <v>19</v>
      </c>
      <c r="F563" s="149" t="s">
        <v>740</v>
      </c>
      <c r="H563" s="148" t="s">
        <v>19</v>
      </c>
      <c r="I563" s="150"/>
      <c r="L563" s="146"/>
      <c r="M563" s="151"/>
      <c r="T563" s="152"/>
      <c r="AT563" s="148" t="s">
        <v>155</v>
      </c>
      <c r="AU563" s="148" t="s">
        <v>84</v>
      </c>
      <c r="AV563" s="12" t="s">
        <v>82</v>
      </c>
      <c r="AW563" s="12" t="s">
        <v>35</v>
      </c>
      <c r="AX563" s="12" t="s">
        <v>74</v>
      </c>
      <c r="AY563" s="148" t="s">
        <v>144</v>
      </c>
    </row>
    <row r="564" spans="2:51" s="13" customFormat="1" ht="11.25">
      <c r="B564" s="153"/>
      <c r="D564" s="147" t="s">
        <v>155</v>
      </c>
      <c r="E564" s="154" t="s">
        <v>19</v>
      </c>
      <c r="F564" s="155" t="s">
        <v>741</v>
      </c>
      <c r="H564" s="156">
        <v>3.3079999999999998</v>
      </c>
      <c r="I564" s="157"/>
      <c r="L564" s="153"/>
      <c r="M564" s="158"/>
      <c r="T564" s="159"/>
      <c r="AT564" s="154" t="s">
        <v>155</v>
      </c>
      <c r="AU564" s="154" t="s">
        <v>84</v>
      </c>
      <c r="AV564" s="13" t="s">
        <v>84</v>
      </c>
      <c r="AW564" s="13" t="s">
        <v>35</v>
      </c>
      <c r="AX564" s="13" t="s">
        <v>74</v>
      </c>
      <c r="AY564" s="154" t="s">
        <v>144</v>
      </c>
    </row>
    <row r="565" spans="2:51" s="14" customFormat="1" ht="11.25">
      <c r="B565" s="161"/>
      <c r="D565" s="147" t="s">
        <v>155</v>
      </c>
      <c r="E565" s="162" t="s">
        <v>19</v>
      </c>
      <c r="F565" s="163" t="s">
        <v>180</v>
      </c>
      <c r="H565" s="164">
        <v>3.3079999999999998</v>
      </c>
      <c r="I565" s="165"/>
      <c r="L565" s="161"/>
      <c r="M565" s="166"/>
      <c r="T565" s="167"/>
      <c r="AT565" s="162" t="s">
        <v>155</v>
      </c>
      <c r="AU565" s="162" t="s">
        <v>84</v>
      </c>
      <c r="AV565" s="14" t="s">
        <v>164</v>
      </c>
      <c r="AW565" s="14" t="s">
        <v>35</v>
      </c>
      <c r="AX565" s="14" t="s">
        <v>74</v>
      </c>
      <c r="AY565" s="162" t="s">
        <v>144</v>
      </c>
    </row>
    <row r="566" spans="2:51" s="12" customFormat="1" ht="22.5">
      <c r="B566" s="146"/>
      <c r="D566" s="147" t="s">
        <v>155</v>
      </c>
      <c r="E566" s="148" t="s">
        <v>19</v>
      </c>
      <c r="F566" s="149" t="s">
        <v>742</v>
      </c>
      <c r="H566" s="148" t="s">
        <v>19</v>
      </c>
      <c r="I566" s="150"/>
      <c r="L566" s="146"/>
      <c r="M566" s="151"/>
      <c r="T566" s="152"/>
      <c r="AT566" s="148" t="s">
        <v>155</v>
      </c>
      <c r="AU566" s="148" t="s">
        <v>84</v>
      </c>
      <c r="AV566" s="12" t="s">
        <v>82</v>
      </c>
      <c r="AW566" s="12" t="s">
        <v>35</v>
      </c>
      <c r="AX566" s="12" t="s">
        <v>74</v>
      </c>
      <c r="AY566" s="148" t="s">
        <v>144</v>
      </c>
    </row>
    <row r="567" spans="2:51" s="13" customFormat="1" ht="11.25">
      <c r="B567" s="153"/>
      <c r="D567" s="147" t="s">
        <v>155</v>
      </c>
      <c r="E567" s="154" t="s">
        <v>19</v>
      </c>
      <c r="F567" s="155" t="s">
        <v>743</v>
      </c>
      <c r="H567" s="156">
        <v>4.5679999999999996</v>
      </c>
      <c r="I567" s="157"/>
      <c r="L567" s="153"/>
      <c r="M567" s="158"/>
      <c r="T567" s="159"/>
      <c r="AT567" s="154" t="s">
        <v>155</v>
      </c>
      <c r="AU567" s="154" t="s">
        <v>84</v>
      </c>
      <c r="AV567" s="13" t="s">
        <v>84</v>
      </c>
      <c r="AW567" s="13" t="s">
        <v>35</v>
      </c>
      <c r="AX567" s="13" t="s">
        <v>74</v>
      </c>
      <c r="AY567" s="154" t="s">
        <v>144</v>
      </c>
    </row>
    <row r="568" spans="2:51" s="14" customFormat="1" ht="11.25">
      <c r="B568" s="161"/>
      <c r="D568" s="147" t="s">
        <v>155</v>
      </c>
      <c r="E568" s="162" t="s">
        <v>19</v>
      </c>
      <c r="F568" s="163" t="s">
        <v>180</v>
      </c>
      <c r="H568" s="164">
        <v>4.5679999999999996</v>
      </c>
      <c r="I568" s="165"/>
      <c r="L568" s="161"/>
      <c r="M568" s="166"/>
      <c r="T568" s="167"/>
      <c r="AT568" s="162" t="s">
        <v>155</v>
      </c>
      <c r="AU568" s="162" t="s">
        <v>84</v>
      </c>
      <c r="AV568" s="14" t="s">
        <v>164</v>
      </c>
      <c r="AW568" s="14" t="s">
        <v>35</v>
      </c>
      <c r="AX568" s="14" t="s">
        <v>74</v>
      </c>
      <c r="AY568" s="162" t="s">
        <v>144</v>
      </c>
    </row>
    <row r="569" spans="2:51" s="12" customFormat="1" ht="11.25">
      <c r="B569" s="146"/>
      <c r="D569" s="147" t="s">
        <v>155</v>
      </c>
      <c r="E569" s="148" t="s">
        <v>19</v>
      </c>
      <c r="F569" s="149" t="s">
        <v>744</v>
      </c>
      <c r="H569" s="148" t="s">
        <v>19</v>
      </c>
      <c r="I569" s="150"/>
      <c r="L569" s="146"/>
      <c r="M569" s="151"/>
      <c r="T569" s="152"/>
      <c r="AT569" s="148" t="s">
        <v>155</v>
      </c>
      <c r="AU569" s="148" t="s">
        <v>84</v>
      </c>
      <c r="AV569" s="12" t="s">
        <v>82</v>
      </c>
      <c r="AW569" s="12" t="s">
        <v>35</v>
      </c>
      <c r="AX569" s="12" t="s">
        <v>74</v>
      </c>
      <c r="AY569" s="148" t="s">
        <v>144</v>
      </c>
    </row>
    <row r="570" spans="2:51" s="13" customFormat="1" ht="11.25">
      <c r="B570" s="153"/>
      <c r="D570" s="147" t="s">
        <v>155</v>
      </c>
      <c r="E570" s="154" t="s">
        <v>19</v>
      </c>
      <c r="F570" s="155" t="s">
        <v>745</v>
      </c>
      <c r="H570" s="156">
        <v>0.5</v>
      </c>
      <c r="I570" s="157"/>
      <c r="L570" s="153"/>
      <c r="M570" s="158"/>
      <c r="T570" s="159"/>
      <c r="AT570" s="154" t="s">
        <v>155</v>
      </c>
      <c r="AU570" s="154" t="s">
        <v>84</v>
      </c>
      <c r="AV570" s="13" t="s">
        <v>84</v>
      </c>
      <c r="AW570" s="13" t="s">
        <v>35</v>
      </c>
      <c r="AX570" s="13" t="s">
        <v>74</v>
      </c>
      <c r="AY570" s="154" t="s">
        <v>144</v>
      </c>
    </row>
    <row r="571" spans="2:51" s="14" customFormat="1" ht="11.25">
      <c r="B571" s="161"/>
      <c r="D571" s="147" t="s">
        <v>155</v>
      </c>
      <c r="E571" s="162" t="s">
        <v>19</v>
      </c>
      <c r="F571" s="163" t="s">
        <v>180</v>
      </c>
      <c r="H571" s="164">
        <v>0.5</v>
      </c>
      <c r="I571" s="165"/>
      <c r="L571" s="161"/>
      <c r="M571" s="166"/>
      <c r="T571" s="167"/>
      <c r="AT571" s="162" t="s">
        <v>155</v>
      </c>
      <c r="AU571" s="162" t="s">
        <v>84</v>
      </c>
      <c r="AV571" s="14" t="s">
        <v>164</v>
      </c>
      <c r="AW571" s="14" t="s">
        <v>35</v>
      </c>
      <c r="AX571" s="14" t="s">
        <v>74</v>
      </c>
      <c r="AY571" s="162" t="s">
        <v>144</v>
      </c>
    </row>
    <row r="572" spans="2:51" s="12" customFormat="1" ht="11.25">
      <c r="B572" s="146"/>
      <c r="D572" s="147" t="s">
        <v>155</v>
      </c>
      <c r="E572" s="148" t="s">
        <v>19</v>
      </c>
      <c r="F572" s="149" t="s">
        <v>746</v>
      </c>
      <c r="H572" s="148" t="s">
        <v>19</v>
      </c>
      <c r="I572" s="150"/>
      <c r="L572" s="146"/>
      <c r="M572" s="151"/>
      <c r="T572" s="152"/>
      <c r="AT572" s="148" t="s">
        <v>155</v>
      </c>
      <c r="AU572" s="148" t="s">
        <v>84</v>
      </c>
      <c r="AV572" s="12" t="s">
        <v>82</v>
      </c>
      <c r="AW572" s="12" t="s">
        <v>35</v>
      </c>
      <c r="AX572" s="12" t="s">
        <v>74</v>
      </c>
      <c r="AY572" s="148" t="s">
        <v>144</v>
      </c>
    </row>
    <row r="573" spans="2:51" s="13" customFormat="1" ht="11.25">
      <c r="B573" s="153"/>
      <c r="D573" s="147" t="s">
        <v>155</v>
      </c>
      <c r="E573" s="154" t="s">
        <v>19</v>
      </c>
      <c r="F573" s="155" t="s">
        <v>747</v>
      </c>
      <c r="H573" s="156">
        <v>8.0500000000000007</v>
      </c>
      <c r="I573" s="157"/>
      <c r="L573" s="153"/>
      <c r="M573" s="158"/>
      <c r="T573" s="159"/>
      <c r="AT573" s="154" t="s">
        <v>155</v>
      </c>
      <c r="AU573" s="154" t="s">
        <v>84</v>
      </c>
      <c r="AV573" s="13" t="s">
        <v>84</v>
      </c>
      <c r="AW573" s="13" t="s">
        <v>35</v>
      </c>
      <c r="AX573" s="13" t="s">
        <v>74</v>
      </c>
      <c r="AY573" s="154" t="s">
        <v>144</v>
      </c>
    </row>
    <row r="574" spans="2:51" s="12" customFormat="1" ht="11.25">
      <c r="B574" s="146"/>
      <c r="D574" s="147" t="s">
        <v>155</v>
      </c>
      <c r="E574" s="148" t="s">
        <v>19</v>
      </c>
      <c r="F574" s="149" t="s">
        <v>748</v>
      </c>
      <c r="H574" s="148" t="s">
        <v>19</v>
      </c>
      <c r="I574" s="150"/>
      <c r="L574" s="146"/>
      <c r="M574" s="151"/>
      <c r="T574" s="152"/>
      <c r="AT574" s="148" t="s">
        <v>155</v>
      </c>
      <c r="AU574" s="148" t="s">
        <v>84</v>
      </c>
      <c r="AV574" s="12" t="s">
        <v>82</v>
      </c>
      <c r="AW574" s="12" t="s">
        <v>35</v>
      </c>
      <c r="AX574" s="12" t="s">
        <v>74</v>
      </c>
      <c r="AY574" s="148" t="s">
        <v>144</v>
      </c>
    </row>
    <row r="575" spans="2:51" s="13" customFormat="1" ht="22.5">
      <c r="B575" s="153"/>
      <c r="D575" s="147" t="s">
        <v>155</v>
      </c>
      <c r="E575" s="154" t="s">
        <v>19</v>
      </c>
      <c r="F575" s="155" t="s">
        <v>749</v>
      </c>
      <c r="H575" s="156">
        <v>6.02</v>
      </c>
      <c r="I575" s="157"/>
      <c r="L575" s="153"/>
      <c r="M575" s="158"/>
      <c r="T575" s="159"/>
      <c r="AT575" s="154" t="s">
        <v>155</v>
      </c>
      <c r="AU575" s="154" t="s">
        <v>84</v>
      </c>
      <c r="AV575" s="13" t="s">
        <v>84</v>
      </c>
      <c r="AW575" s="13" t="s">
        <v>35</v>
      </c>
      <c r="AX575" s="13" t="s">
        <v>74</v>
      </c>
      <c r="AY575" s="154" t="s">
        <v>144</v>
      </c>
    </row>
    <row r="576" spans="2:51" s="14" customFormat="1" ht="11.25">
      <c r="B576" s="161"/>
      <c r="D576" s="147" t="s">
        <v>155</v>
      </c>
      <c r="E576" s="162" t="s">
        <v>19</v>
      </c>
      <c r="F576" s="163" t="s">
        <v>180</v>
      </c>
      <c r="H576" s="164">
        <v>14.07</v>
      </c>
      <c r="I576" s="165"/>
      <c r="L576" s="161"/>
      <c r="M576" s="166"/>
      <c r="T576" s="167"/>
      <c r="AT576" s="162" t="s">
        <v>155</v>
      </c>
      <c r="AU576" s="162" t="s">
        <v>84</v>
      </c>
      <c r="AV576" s="14" t="s">
        <v>164</v>
      </c>
      <c r="AW576" s="14" t="s">
        <v>35</v>
      </c>
      <c r="AX576" s="14" t="s">
        <v>74</v>
      </c>
      <c r="AY576" s="162" t="s">
        <v>144</v>
      </c>
    </row>
    <row r="577" spans="2:65" s="13" customFormat="1" ht="11.25">
      <c r="B577" s="153"/>
      <c r="D577" s="147" t="s">
        <v>155</v>
      </c>
      <c r="E577" s="154" t="s">
        <v>19</v>
      </c>
      <c r="F577" s="155" t="s">
        <v>750</v>
      </c>
      <c r="H577" s="156">
        <v>0.67</v>
      </c>
      <c r="I577" s="157"/>
      <c r="L577" s="153"/>
      <c r="M577" s="158"/>
      <c r="T577" s="159"/>
      <c r="AT577" s="154" t="s">
        <v>155</v>
      </c>
      <c r="AU577" s="154" t="s">
        <v>84</v>
      </c>
      <c r="AV577" s="13" t="s">
        <v>84</v>
      </c>
      <c r="AW577" s="13" t="s">
        <v>35</v>
      </c>
      <c r="AX577" s="13" t="s">
        <v>74</v>
      </c>
      <c r="AY577" s="154" t="s">
        <v>144</v>
      </c>
    </row>
    <row r="578" spans="2:65" s="15" customFormat="1" ht="11.25">
      <c r="B578" s="168"/>
      <c r="D578" s="147" t="s">
        <v>155</v>
      </c>
      <c r="E578" s="169" t="s">
        <v>110</v>
      </c>
      <c r="F578" s="170" t="s">
        <v>193</v>
      </c>
      <c r="H578" s="171">
        <v>166</v>
      </c>
      <c r="I578" s="172"/>
      <c r="L578" s="168"/>
      <c r="M578" s="173"/>
      <c r="T578" s="174"/>
      <c r="AT578" s="169" t="s">
        <v>155</v>
      </c>
      <c r="AU578" s="169" t="s">
        <v>84</v>
      </c>
      <c r="AV578" s="15" t="s">
        <v>151</v>
      </c>
      <c r="AW578" s="15" t="s">
        <v>35</v>
      </c>
      <c r="AX578" s="15" t="s">
        <v>82</v>
      </c>
      <c r="AY578" s="169" t="s">
        <v>144</v>
      </c>
    </row>
    <row r="579" spans="2:65" s="1" customFormat="1" ht="24.2" customHeight="1">
      <c r="B579" s="33"/>
      <c r="C579" s="176" t="s">
        <v>751</v>
      </c>
      <c r="D579" s="176" t="s">
        <v>289</v>
      </c>
      <c r="E579" s="177" t="s">
        <v>752</v>
      </c>
      <c r="F579" s="178" t="s">
        <v>753</v>
      </c>
      <c r="G579" s="179" t="s">
        <v>424</v>
      </c>
      <c r="H579" s="180">
        <v>15.5</v>
      </c>
      <c r="I579" s="181"/>
      <c r="J579" s="182">
        <f>ROUND(I579*H579,2)</f>
        <v>0</v>
      </c>
      <c r="K579" s="178" t="s">
        <v>227</v>
      </c>
      <c r="L579" s="183"/>
      <c r="M579" s="184" t="s">
        <v>19</v>
      </c>
      <c r="N579" s="185" t="s">
        <v>45</v>
      </c>
      <c r="P579" s="138">
        <f>O579*H579</f>
        <v>0</v>
      </c>
      <c r="Q579" s="138">
        <v>1.1999999999999999E-3</v>
      </c>
      <c r="R579" s="138">
        <f>Q579*H579</f>
        <v>1.8599999999999998E-2</v>
      </c>
      <c r="S579" s="138">
        <v>0</v>
      </c>
      <c r="T579" s="139">
        <f>S579*H579</f>
        <v>0</v>
      </c>
      <c r="AR579" s="140" t="s">
        <v>293</v>
      </c>
      <c r="AT579" s="140" t="s">
        <v>289</v>
      </c>
      <c r="AU579" s="140" t="s">
        <v>84</v>
      </c>
      <c r="AY579" s="18" t="s">
        <v>144</v>
      </c>
      <c r="BE579" s="141">
        <f>IF(N579="základní",J579,0)</f>
        <v>0</v>
      </c>
      <c r="BF579" s="141">
        <f>IF(N579="snížená",J579,0)</f>
        <v>0</v>
      </c>
      <c r="BG579" s="141">
        <f>IF(N579="zákl. přenesená",J579,0)</f>
        <v>0</v>
      </c>
      <c r="BH579" s="141">
        <f>IF(N579="sníž. přenesená",J579,0)</f>
        <v>0</v>
      </c>
      <c r="BI579" s="141">
        <f>IF(N579="nulová",J579,0)</f>
        <v>0</v>
      </c>
      <c r="BJ579" s="18" t="s">
        <v>82</v>
      </c>
      <c r="BK579" s="141">
        <f>ROUND(I579*H579,2)</f>
        <v>0</v>
      </c>
      <c r="BL579" s="18" t="s">
        <v>271</v>
      </c>
      <c r="BM579" s="140" t="s">
        <v>754</v>
      </c>
    </row>
    <row r="580" spans="2:65" s="1" customFormat="1" ht="58.5">
      <c r="B580" s="33"/>
      <c r="D580" s="147" t="s">
        <v>162</v>
      </c>
      <c r="F580" s="160" t="s">
        <v>728</v>
      </c>
      <c r="I580" s="144"/>
      <c r="L580" s="33"/>
      <c r="M580" s="145"/>
      <c r="T580" s="54"/>
      <c r="AT580" s="18" t="s">
        <v>162</v>
      </c>
      <c r="AU580" s="18" t="s">
        <v>84</v>
      </c>
    </row>
    <row r="581" spans="2:65" s="12" customFormat="1" ht="11.25">
      <c r="B581" s="146"/>
      <c r="D581" s="147" t="s">
        <v>155</v>
      </c>
      <c r="E581" s="148" t="s">
        <v>19</v>
      </c>
      <c r="F581" s="149" t="s">
        <v>729</v>
      </c>
      <c r="H581" s="148" t="s">
        <v>19</v>
      </c>
      <c r="I581" s="150"/>
      <c r="L581" s="146"/>
      <c r="M581" s="151"/>
      <c r="T581" s="152"/>
      <c r="AT581" s="148" t="s">
        <v>155</v>
      </c>
      <c r="AU581" s="148" t="s">
        <v>84</v>
      </c>
      <c r="AV581" s="12" t="s">
        <v>82</v>
      </c>
      <c r="AW581" s="12" t="s">
        <v>35</v>
      </c>
      <c r="AX581" s="12" t="s">
        <v>74</v>
      </c>
      <c r="AY581" s="148" t="s">
        <v>144</v>
      </c>
    </row>
    <row r="582" spans="2:65" s="12" customFormat="1" ht="33.75">
      <c r="B582" s="146"/>
      <c r="D582" s="147" t="s">
        <v>155</v>
      </c>
      <c r="E582" s="148" t="s">
        <v>19</v>
      </c>
      <c r="F582" s="149" t="s">
        <v>211</v>
      </c>
      <c r="H582" s="148" t="s">
        <v>19</v>
      </c>
      <c r="I582" s="150"/>
      <c r="L582" s="146"/>
      <c r="M582" s="151"/>
      <c r="T582" s="152"/>
      <c r="AT582" s="148" t="s">
        <v>155</v>
      </c>
      <c r="AU582" s="148" t="s">
        <v>84</v>
      </c>
      <c r="AV582" s="12" t="s">
        <v>82</v>
      </c>
      <c r="AW582" s="12" t="s">
        <v>35</v>
      </c>
      <c r="AX582" s="12" t="s">
        <v>74</v>
      </c>
      <c r="AY582" s="148" t="s">
        <v>144</v>
      </c>
    </row>
    <row r="583" spans="2:65" s="13" customFormat="1" ht="11.25">
      <c r="B583" s="153"/>
      <c r="D583" s="147" t="s">
        <v>155</v>
      </c>
      <c r="E583" s="154" t="s">
        <v>19</v>
      </c>
      <c r="F583" s="155" t="s">
        <v>755</v>
      </c>
      <c r="H583" s="156">
        <v>15.337999999999999</v>
      </c>
      <c r="I583" s="157"/>
      <c r="L583" s="153"/>
      <c r="M583" s="158"/>
      <c r="T583" s="159"/>
      <c r="AT583" s="154" t="s">
        <v>155</v>
      </c>
      <c r="AU583" s="154" t="s">
        <v>84</v>
      </c>
      <c r="AV583" s="13" t="s">
        <v>84</v>
      </c>
      <c r="AW583" s="13" t="s">
        <v>35</v>
      </c>
      <c r="AX583" s="13" t="s">
        <v>74</v>
      </c>
      <c r="AY583" s="154" t="s">
        <v>144</v>
      </c>
    </row>
    <row r="584" spans="2:65" s="13" customFormat="1" ht="11.25">
      <c r="B584" s="153"/>
      <c r="D584" s="147" t="s">
        <v>155</v>
      </c>
      <c r="E584" s="154" t="s">
        <v>19</v>
      </c>
      <c r="F584" s="155" t="s">
        <v>756</v>
      </c>
      <c r="H584" s="156">
        <v>0.16200000000000001</v>
      </c>
      <c r="I584" s="157"/>
      <c r="L584" s="153"/>
      <c r="M584" s="158"/>
      <c r="T584" s="159"/>
      <c r="AT584" s="154" t="s">
        <v>155</v>
      </c>
      <c r="AU584" s="154" t="s">
        <v>84</v>
      </c>
      <c r="AV584" s="13" t="s">
        <v>84</v>
      </c>
      <c r="AW584" s="13" t="s">
        <v>35</v>
      </c>
      <c r="AX584" s="13" t="s">
        <v>74</v>
      </c>
      <c r="AY584" s="154" t="s">
        <v>144</v>
      </c>
    </row>
    <row r="585" spans="2:65" s="15" customFormat="1" ht="11.25">
      <c r="B585" s="168"/>
      <c r="D585" s="147" t="s">
        <v>155</v>
      </c>
      <c r="E585" s="169" t="s">
        <v>19</v>
      </c>
      <c r="F585" s="170" t="s">
        <v>193</v>
      </c>
      <c r="H585" s="171">
        <v>15.5</v>
      </c>
      <c r="I585" s="172"/>
      <c r="L585" s="168"/>
      <c r="M585" s="173"/>
      <c r="T585" s="174"/>
      <c r="AT585" s="169" t="s">
        <v>155</v>
      </c>
      <c r="AU585" s="169" t="s">
        <v>84</v>
      </c>
      <c r="AV585" s="15" t="s">
        <v>151</v>
      </c>
      <c r="AW585" s="15" t="s">
        <v>35</v>
      </c>
      <c r="AX585" s="15" t="s">
        <v>82</v>
      </c>
      <c r="AY585" s="169" t="s">
        <v>144</v>
      </c>
    </row>
    <row r="586" spans="2:65" s="1" customFormat="1" ht="24.2" customHeight="1">
      <c r="B586" s="33"/>
      <c r="C586" s="129" t="s">
        <v>757</v>
      </c>
      <c r="D586" s="129" t="s">
        <v>147</v>
      </c>
      <c r="E586" s="130" t="s">
        <v>758</v>
      </c>
      <c r="F586" s="131" t="s">
        <v>759</v>
      </c>
      <c r="G586" s="132" t="s">
        <v>91</v>
      </c>
      <c r="H586" s="133">
        <v>166</v>
      </c>
      <c r="I586" s="134"/>
      <c r="J586" s="135">
        <f>ROUND(I586*H586,2)</f>
        <v>0</v>
      </c>
      <c r="K586" s="131" t="s">
        <v>150</v>
      </c>
      <c r="L586" s="33"/>
      <c r="M586" s="136" t="s">
        <v>19</v>
      </c>
      <c r="N586" s="137" t="s">
        <v>45</v>
      </c>
      <c r="P586" s="138">
        <f>O586*H586</f>
        <v>0</v>
      </c>
      <c r="Q586" s="138">
        <v>1.3999999999999999E-4</v>
      </c>
      <c r="R586" s="138">
        <f>Q586*H586</f>
        <v>2.3239999999999997E-2</v>
      </c>
      <c r="S586" s="138">
        <v>0</v>
      </c>
      <c r="T586" s="139">
        <f>S586*H586</f>
        <v>0</v>
      </c>
      <c r="AR586" s="140" t="s">
        <v>271</v>
      </c>
      <c r="AT586" s="140" t="s">
        <v>147</v>
      </c>
      <c r="AU586" s="140" t="s">
        <v>84</v>
      </c>
      <c r="AY586" s="18" t="s">
        <v>144</v>
      </c>
      <c r="BE586" s="141">
        <f>IF(N586="základní",J586,0)</f>
        <v>0</v>
      </c>
      <c r="BF586" s="141">
        <f>IF(N586="snížená",J586,0)</f>
        <v>0</v>
      </c>
      <c r="BG586" s="141">
        <f>IF(N586="zákl. přenesená",J586,0)</f>
        <v>0</v>
      </c>
      <c r="BH586" s="141">
        <f>IF(N586="sníž. přenesená",J586,0)</f>
        <v>0</v>
      </c>
      <c r="BI586" s="141">
        <f>IF(N586="nulová",J586,0)</f>
        <v>0</v>
      </c>
      <c r="BJ586" s="18" t="s">
        <v>82</v>
      </c>
      <c r="BK586" s="141">
        <f>ROUND(I586*H586,2)</f>
        <v>0</v>
      </c>
      <c r="BL586" s="18" t="s">
        <v>271</v>
      </c>
      <c r="BM586" s="140" t="s">
        <v>760</v>
      </c>
    </row>
    <row r="587" spans="2:65" s="1" customFormat="1" ht="11.25">
      <c r="B587" s="33"/>
      <c r="D587" s="142" t="s">
        <v>153</v>
      </c>
      <c r="F587" s="143" t="s">
        <v>761</v>
      </c>
      <c r="I587" s="144"/>
      <c r="L587" s="33"/>
      <c r="M587" s="145"/>
      <c r="T587" s="54"/>
      <c r="AT587" s="18" t="s">
        <v>153</v>
      </c>
      <c r="AU587" s="18" t="s">
        <v>84</v>
      </c>
    </row>
    <row r="588" spans="2:65" s="1" customFormat="1" ht="58.5">
      <c r="B588" s="33"/>
      <c r="D588" s="147" t="s">
        <v>162</v>
      </c>
      <c r="F588" s="160" t="s">
        <v>728</v>
      </c>
      <c r="I588" s="144"/>
      <c r="L588" s="33"/>
      <c r="M588" s="145"/>
      <c r="T588" s="54"/>
      <c r="AT588" s="18" t="s">
        <v>162</v>
      </c>
      <c r="AU588" s="18" t="s">
        <v>84</v>
      </c>
    </row>
    <row r="589" spans="2:65" s="12" customFormat="1" ht="11.25">
      <c r="B589" s="146"/>
      <c r="D589" s="147" t="s">
        <v>155</v>
      </c>
      <c r="E589" s="148" t="s">
        <v>19</v>
      </c>
      <c r="F589" s="149" t="s">
        <v>729</v>
      </c>
      <c r="H589" s="148" t="s">
        <v>19</v>
      </c>
      <c r="I589" s="150"/>
      <c r="L589" s="146"/>
      <c r="M589" s="151"/>
      <c r="T589" s="152"/>
      <c r="AT589" s="148" t="s">
        <v>155</v>
      </c>
      <c r="AU589" s="148" t="s">
        <v>84</v>
      </c>
      <c r="AV589" s="12" t="s">
        <v>82</v>
      </c>
      <c r="AW589" s="12" t="s">
        <v>35</v>
      </c>
      <c r="AX589" s="12" t="s">
        <v>74</v>
      </c>
      <c r="AY589" s="148" t="s">
        <v>144</v>
      </c>
    </row>
    <row r="590" spans="2:65" s="12" customFormat="1" ht="33.75">
      <c r="B590" s="146"/>
      <c r="D590" s="147" t="s">
        <v>155</v>
      </c>
      <c r="E590" s="148" t="s">
        <v>19</v>
      </c>
      <c r="F590" s="149" t="s">
        <v>211</v>
      </c>
      <c r="H590" s="148" t="s">
        <v>19</v>
      </c>
      <c r="I590" s="150"/>
      <c r="L590" s="146"/>
      <c r="M590" s="151"/>
      <c r="T590" s="152"/>
      <c r="AT590" s="148" t="s">
        <v>155</v>
      </c>
      <c r="AU590" s="148" t="s">
        <v>84</v>
      </c>
      <c r="AV590" s="12" t="s">
        <v>82</v>
      </c>
      <c r="AW590" s="12" t="s">
        <v>35</v>
      </c>
      <c r="AX590" s="12" t="s">
        <v>74</v>
      </c>
      <c r="AY590" s="148" t="s">
        <v>144</v>
      </c>
    </row>
    <row r="591" spans="2:65" s="13" customFormat="1" ht="11.25">
      <c r="B591" s="153"/>
      <c r="D591" s="147" t="s">
        <v>155</v>
      </c>
      <c r="E591" s="154" t="s">
        <v>19</v>
      </c>
      <c r="F591" s="155" t="s">
        <v>110</v>
      </c>
      <c r="H591" s="156">
        <v>166</v>
      </c>
      <c r="I591" s="157"/>
      <c r="L591" s="153"/>
      <c r="M591" s="158"/>
      <c r="T591" s="159"/>
      <c r="AT591" s="154" t="s">
        <v>155</v>
      </c>
      <c r="AU591" s="154" t="s">
        <v>84</v>
      </c>
      <c r="AV591" s="13" t="s">
        <v>84</v>
      </c>
      <c r="AW591" s="13" t="s">
        <v>35</v>
      </c>
      <c r="AX591" s="13" t="s">
        <v>82</v>
      </c>
      <c r="AY591" s="154" t="s">
        <v>144</v>
      </c>
    </row>
    <row r="592" spans="2:65" s="1" customFormat="1" ht="37.9" customHeight="1">
      <c r="B592" s="33"/>
      <c r="C592" s="129" t="s">
        <v>762</v>
      </c>
      <c r="D592" s="129" t="s">
        <v>147</v>
      </c>
      <c r="E592" s="130" t="s">
        <v>763</v>
      </c>
      <c r="F592" s="131" t="s">
        <v>764</v>
      </c>
      <c r="G592" s="132" t="s">
        <v>91</v>
      </c>
      <c r="H592" s="133">
        <v>358.9</v>
      </c>
      <c r="I592" s="134"/>
      <c r="J592" s="135">
        <f>ROUND(I592*H592,2)</f>
        <v>0</v>
      </c>
      <c r="K592" s="131" t="s">
        <v>150</v>
      </c>
      <c r="L592" s="33"/>
      <c r="M592" s="136" t="s">
        <v>19</v>
      </c>
      <c r="N592" s="137" t="s">
        <v>45</v>
      </c>
      <c r="P592" s="138">
        <f>O592*H592</f>
        <v>0</v>
      </c>
      <c r="Q592" s="138">
        <v>0</v>
      </c>
      <c r="R592" s="138">
        <f>Q592*H592</f>
        <v>0</v>
      </c>
      <c r="S592" s="138">
        <v>0</v>
      </c>
      <c r="T592" s="139">
        <f>S592*H592</f>
        <v>0</v>
      </c>
      <c r="AR592" s="140" t="s">
        <v>271</v>
      </c>
      <c r="AT592" s="140" t="s">
        <v>147</v>
      </c>
      <c r="AU592" s="140" t="s">
        <v>84</v>
      </c>
      <c r="AY592" s="18" t="s">
        <v>144</v>
      </c>
      <c r="BE592" s="141">
        <f>IF(N592="základní",J592,0)</f>
        <v>0</v>
      </c>
      <c r="BF592" s="141">
        <f>IF(N592="snížená",J592,0)</f>
        <v>0</v>
      </c>
      <c r="BG592" s="141">
        <f>IF(N592="zákl. přenesená",J592,0)</f>
        <v>0</v>
      </c>
      <c r="BH592" s="141">
        <f>IF(N592="sníž. přenesená",J592,0)</f>
        <v>0</v>
      </c>
      <c r="BI592" s="141">
        <f>IF(N592="nulová",J592,0)</f>
        <v>0</v>
      </c>
      <c r="BJ592" s="18" t="s">
        <v>82</v>
      </c>
      <c r="BK592" s="141">
        <f>ROUND(I592*H592,2)</f>
        <v>0</v>
      </c>
      <c r="BL592" s="18" t="s">
        <v>271</v>
      </c>
      <c r="BM592" s="140" t="s">
        <v>765</v>
      </c>
    </row>
    <row r="593" spans="2:65" s="1" customFormat="1" ht="11.25">
      <c r="B593" s="33"/>
      <c r="D593" s="142" t="s">
        <v>153</v>
      </c>
      <c r="F593" s="143" t="s">
        <v>766</v>
      </c>
      <c r="I593" s="144"/>
      <c r="L593" s="33"/>
      <c r="M593" s="145"/>
      <c r="T593" s="54"/>
      <c r="AT593" s="18" t="s">
        <v>153</v>
      </c>
      <c r="AU593" s="18" t="s">
        <v>84</v>
      </c>
    </row>
    <row r="594" spans="2:65" s="1" customFormat="1" ht="58.5">
      <c r="B594" s="33"/>
      <c r="D594" s="147" t="s">
        <v>162</v>
      </c>
      <c r="F594" s="160" t="s">
        <v>767</v>
      </c>
      <c r="I594" s="144"/>
      <c r="L594" s="33"/>
      <c r="M594" s="145"/>
      <c r="T594" s="54"/>
      <c r="AT594" s="18" t="s">
        <v>162</v>
      </c>
      <c r="AU594" s="18" t="s">
        <v>84</v>
      </c>
    </row>
    <row r="595" spans="2:65" s="12" customFormat="1" ht="33.75">
      <c r="B595" s="146"/>
      <c r="D595" s="147" t="s">
        <v>155</v>
      </c>
      <c r="E595" s="148" t="s">
        <v>19</v>
      </c>
      <c r="F595" s="149" t="s">
        <v>768</v>
      </c>
      <c r="H595" s="148" t="s">
        <v>19</v>
      </c>
      <c r="I595" s="150"/>
      <c r="L595" s="146"/>
      <c r="M595" s="151"/>
      <c r="T595" s="152"/>
      <c r="AT595" s="148" t="s">
        <v>155</v>
      </c>
      <c r="AU595" s="148" t="s">
        <v>84</v>
      </c>
      <c r="AV595" s="12" t="s">
        <v>82</v>
      </c>
      <c r="AW595" s="12" t="s">
        <v>35</v>
      </c>
      <c r="AX595" s="12" t="s">
        <v>74</v>
      </c>
      <c r="AY595" s="148" t="s">
        <v>144</v>
      </c>
    </row>
    <row r="596" spans="2:65" s="13" customFormat="1" ht="11.25">
      <c r="B596" s="153"/>
      <c r="D596" s="147" t="s">
        <v>155</v>
      </c>
      <c r="E596" s="154" t="s">
        <v>19</v>
      </c>
      <c r="F596" s="155" t="s">
        <v>97</v>
      </c>
      <c r="H596" s="156">
        <v>358.9</v>
      </c>
      <c r="I596" s="157"/>
      <c r="L596" s="153"/>
      <c r="M596" s="158"/>
      <c r="T596" s="159"/>
      <c r="AT596" s="154" t="s">
        <v>155</v>
      </c>
      <c r="AU596" s="154" t="s">
        <v>84</v>
      </c>
      <c r="AV596" s="13" t="s">
        <v>84</v>
      </c>
      <c r="AW596" s="13" t="s">
        <v>35</v>
      </c>
      <c r="AX596" s="13" t="s">
        <v>74</v>
      </c>
      <c r="AY596" s="154" t="s">
        <v>144</v>
      </c>
    </row>
    <row r="597" spans="2:65" s="12" customFormat="1" ht="11.25">
      <c r="B597" s="146"/>
      <c r="D597" s="147" t="s">
        <v>155</v>
      </c>
      <c r="E597" s="148" t="s">
        <v>19</v>
      </c>
      <c r="F597" s="149" t="s">
        <v>769</v>
      </c>
      <c r="H597" s="148" t="s">
        <v>19</v>
      </c>
      <c r="I597" s="150"/>
      <c r="L597" s="146"/>
      <c r="M597" s="151"/>
      <c r="T597" s="152"/>
      <c r="AT597" s="148" t="s">
        <v>155</v>
      </c>
      <c r="AU597" s="148" t="s">
        <v>84</v>
      </c>
      <c r="AV597" s="12" t="s">
        <v>82</v>
      </c>
      <c r="AW597" s="12" t="s">
        <v>35</v>
      </c>
      <c r="AX597" s="12" t="s">
        <v>74</v>
      </c>
      <c r="AY597" s="148" t="s">
        <v>144</v>
      </c>
    </row>
    <row r="598" spans="2:65" s="15" customFormat="1" ht="11.25">
      <c r="B598" s="168"/>
      <c r="D598" s="147" t="s">
        <v>155</v>
      </c>
      <c r="E598" s="169" t="s">
        <v>19</v>
      </c>
      <c r="F598" s="170" t="s">
        <v>193</v>
      </c>
      <c r="H598" s="171">
        <v>358.9</v>
      </c>
      <c r="I598" s="172"/>
      <c r="L598" s="168"/>
      <c r="M598" s="173"/>
      <c r="T598" s="174"/>
      <c r="AT598" s="169" t="s">
        <v>155</v>
      </c>
      <c r="AU598" s="169" t="s">
        <v>84</v>
      </c>
      <c r="AV598" s="15" t="s">
        <v>151</v>
      </c>
      <c r="AW598" s="15" t="s">
        <v>35</v>
      </c>
      <c r="AX598" s="15" t="s">
        <v>82</v>
      </c>
      <c r="AY598" s="169" t="s">
        <v>144</v>
      </c>
    </row>
    <row r="599" spans="2:65" s="1" customFormat="1" ht="16.5" customHeight="1">
      <c r="B599" s="33"/>
      <c r="C599" s="176" t="s">
        <v>770</v>
      </c>
      <c r="D599" s="176" t="s">
        <v>289</v>
      </c>
      <c r="E599" s="177" t="s">
        <v>771</v>
      </c>
      <c r="F599" s="178" t="s">
        <v>772</v>
      </c>
      <c r="G599" s="179" t="s">
        <v>292</v>
      </c>
      <c r="H599" s="180">
        <v>56</v>
      </c>
      <c r="I599" s="181"/>
      <c r="J599" s="182">
        <f>ROUND(I599*H599,2)</f>
        <v>0</v>
      </c>
      <c r="K599" s="178" t="s">
        <v>227</v>
      </c>
      <c r="L599" s="183"/>
      <c r="M599" s="184" t="s">
        <v>19</v>
      </c>
      <c r="N599" s="185" t="s">
        <v>45</v>
      </c>
      <c r="P599" s="138">
        <f>O599*H599</f>
        <v>0</v>
      </c>
      <c r="Q599" s="138">
        <v>1E-3</v>
      </c>
      <c r="R599" s="138">
        <f>Q599*H599</f>
        <v>5.6000000000000001E-2</v>
      </c>
      <c r="S599" s="138">
        <v>0</v>
      </c>
      <c r="T599" s="139">
        <f>S599*H599</f>
        <v>0</v>
      </c>
      <c r="AR599" s="140" t="s">
        <v>293</v>
      </c>
      <c r="AT599" s="140" t="s">
        <v>289</v>
      </c>
      <c r="AU599" s="140" t="s">
        <v>84</v>
      </c>
      <c r="AY599" s="18" t="s">
        <v>144</v>
      </c>
      <c r="BE599" s="141">
        <f>IF(N599="základní",J599,0)</f>
        <v>0</v>
      </c>
      <c r="BF599" s="141">
        <f>IF(N599="snížená",J599,0)</f>
        <v>0</v>
      </c>
      <c r="BG599" s="141">
        <f>IF(N599="zákl. přenesená",J599,0)</f>
        <v>0</v>
      </c>
      <c r="BH599" s="141">
        <f>IF(N599="sníž. přenesená",J599,0)</f>
        <v>0</v>
      </c>
      <c r="BI599" s="141">
        <f>IF(N599="nulová",J599,0)</f>
        <v>0</v>
      </c>
      <c r="BJ599" s="18" t="s">
        <v>82</v>
      </c>
      <c r="BK599" s="141">
        <f>ROUND(I599*H599,2)</f>
        <v>0</v>
      </c>
      <c r="BL599" s="18" t="s">
        <v>271</v>
      </c>
      <c r="BM599" s="140" t="s">
        <v>773</v>
      </c>
    </row>
    <row r="600" spans="2:65" s="1" customFormat="1" ht="48.75">
      <c r="B600" s="33"/>
      <c r="D600" s="147" t="s">
        <v>162</v>
      </c>
      <c r="F600" s="160" t="s">
        <v>774</v>
      </c>
      <c r="I600" s="144"/>
      <c r="L600" s="33"/>
      <c r="M600" s="145"/>
      <c r="T600" s="54"/>
      <c r="AT600" s="18" t="s">
        <v>162</v>
      </c>
      <c r="AU600" s="18" t="s">
        <v>84</v>
      </c>
    </row>
    <row r="601" spans="2:65" s="12" customFormat="1" ht="33.75">
      <c r="B601" s="146"/>
      <c r="D601" s="147" t="s">
        <v>155</v>
      </c>
      <c r="E601" s="148" t="s">
        <v>19</v>
      </c>
      <c r="F601" s="149" t="s">
        <v>768</v>
      </c>
      <c r="H601" s="148" t="s">
        <v>19</v>
      </c>
      <c r="I601" s="150"/>
      <c r="L601" s="146"/>
      <c r="M601" s="151"/>
      <c r="T601" s="152"/>
      <c r="AT601" s="148" t="s">
        <v>155</v>
      </c>
      <c r="AU601" s="148" t="s">
        <v>84</v>
      </c>
      <c r="AV601" s="12" t="s">
        <v>82</v>
      </c>
      <c r="AW601" s="12" t="s">
        <v>35</v>
      </c>
      <c r="AX601" s="12" t="s">
        <v>74</v>
      </c>
      <c r="AY601" s="148" t="s">
        <v>144</v>
      </c>
    </row>
    <row r="602" spans="2:65" s="13" customFormat="1" ht="11.25">
      <c r="B602" s="153"/>
      <c r="D602" s="147" t="s">
        <v>155</v>
      </c>
      <c r="E602" s="154" t="s">
        <v>19</v>
      </c>
      <c r="F602" s="155" t="s">
        <v>775</v>
      </c>
      <c r="H602" s="156">
        <v>55.63</v>
      </c>
      <c r="I602" s="157"/>
      <c r="L602" s="153"/>
      <c r="M602" s="158"/>
      <c r="T602" s="159"/>
      <c r="AT602" s="154" t="s">
        <v>155</v>
      </c>
      <c r="AU602" s="154" t="s">
        <v>84</v>
      </c>
      <c r="AV602" s="13" t="s">
        <v>84</v>
      </c>
      <c r="AW602" s="13" t="s">
        <v>35</v>
      </c>
      <c r="AX602" s="13" t="s">
        <v>74</v>
      </c>
      <c r="AY602" s="154" t="s">
        <v>144</v>
      </c>
    </row>
    <row r="603" spans="2:65" s="13" customFormat="1" ht="11.25">
      <c r="B603" s="153"/>
      <c r="D603" s="147" t="s">
        <v>155</v>
      </c>
      <c r="E603" s="154" t="s">
        <v>19</v>
      </c>
      <c r="F603" s="155" t="s">
        <v>776</v>
      </c>
      <c r="H603" s="156">
        <v>0.37</v>
      </c>
      <c r="I603" s="157"/>
      <c r="L603" s="153"/>
      <c r="M603" s="158"/>
      <c r="T603" s="159"/>
      <c r="AT603" s="154" t="s">
        <v>155</v>
      </c>
      <c r="AU603" s="154" t="s">
        <v>84</v>
      </c>
      <c r="AV603" s="13" t="s">
        <v>84</v>
      </c>
      <c r="AW603" s="13" t="s">
        <v>35</v>
      </c>
      <c r="AX603" s="13" t="s">
        <v>74</v>
      </c>
      <c r="AY603" s="154" t="s">
        <v>144</v>
      </c>
    </row>
    <row r="604" spans="2:65" s="15" customFormat="1" ht="11.25">
      <c r="B604" s="168"/>
      <c r="D604" s="147" t="s">
        <v>155</v>
      </c>
      <c r="E604" s="169" t="s">
        <v>19</v>
      </c>
      <c r="F604" s="170" t="s">
        <v>193</v>
      </c>
      <c r="H604" s="171">
        <v>56</v>
      </c>
      <c r="I604" s="172"/>
      <c r="L604" s="168"/>
      <c r="M604" s="173"/>
      <c r="T604" s="174"/>
      <c r="AT604" s="169" t="s">
        <v>155</v>
      </c>
      <c r="AU604" s="169" t="s">
        <v>84</v>
      </c>
      <c r="AV604" s="15" t="s">
        <v>151</v>
      </c>
      <c r="AW604" s="15" t="s">
        <v>35</v>
      </c>
      <c r="AX604" s="15" t="s">
        <v>82</v>
      </c>
      <c r="AY604" s="169" t="s">
        <v>144</v>
      </c>
    </row>
    <row r="605" spans="2:65" s="1" customFormat="1" ht="24.2" customHeight="1">
      <c r="B605" s="33"/>
      <c r="C605" s="129" t="s">
        <v>777</v>
      </c>
      <c r="D605" s="129" t="s">
        <v>147</v>
      </c>
      <c r="E605" s="130" t="s">
        <v>778</v>
      </c>
      <c r="F605" s="131" t="s">
        <v>779</v>
      </c>
      <c r="G605" s="132" t="s">
        <v>91</v>
      </c>
      <c r="H605" s="133">
        <v>358.9</v>
      </c>
      <c r="I605" s="134"/>
      <c r="J605" s="135">
        <f>ROUND(I605*H605,2)</f>
        <v>0</v>
      </c>
      <c r="K605" s="131" t="s">
        <v>150</v>
      </c>
      <c r="L605" s="33"/>
      <c r="M605" s="136" t="s">
        <v>19</v>
      </c>
      <c r="N605" s="137" t="s">
        <v>45</v>
      </c>
      <c r="P605" s="138">
        <f>O605*H605</f>
        <v>0</v>
      </c>
      <c r="Q605" s="138">
        <v>0</v>
      </c>
      <c r="R605" s="138">
        <f>Q605*H605</f>
        <v>0</v>
      </c>
      <c r="S605" s="138">
        <v>0</v>
      </c>
      <c r="T605" s="139">
        <f>S605*H605</f>
        <v>0</v>
      </c>
      <c r="AR605" s="140" t="s">
        <v>271</v>
      </c>
      <c r="AT605" s="140" t="s">
        <v>147</v>
      </c>
      <c r="AU605" s="140" t="s">
        <v>84</v>
      </c>
      <c r="AY605" s="18" t="s">
        <v>144</v>
      </c>
      <c r="BE605" s="141">
        <f>IF(N605="základní",J605,0)</f>
        <v>0</v>
      </c>
      <c r="BF605" s="141">
        <f>IF(N605="snížená",J605,0)</f>
        <v>0</v>
      </c>
      <c r="BG605" s="141">
        <f>IF(N605="zákl. přenesená",J605,0)</f>
        <v>0</v>
      </c>
      <c r="BH605" s="141">
        <f>IF(N605="sníž. přenesená",J605,0)</f>
        <v>0</v>
      </c>
      <c r="BI605" s="141">
        <f>IF(N605="nulová",J605,0)</f>
        <v>0</v>
      </c>
      <c r="BJ605" s="18" t="s">
        <v>82</v>
      </c>
      <c r="BK605" s="141">
        <f>ROUND(I605*H605,2)</f>
        <v>0</v>
      </c>
      <c r="BL605" s="18" t="s">
        <v>271</v>
      </c>
      <c r="BM605" s="140" t="s">
        <v>780</v>
      </c>
    </row>
    <row r="606" spans="2:65" s="1" customFormat="1" ht="11.25">
      <c r="B606" s="33"/>
      <c r="D606" s="142" t="s">
        <v>153</v>
      </c>
      <c r="F606" s="143" t="s">
        <v>781</v>
      </c>
      <c r="I606" s="144"/>
      <c r="L606" s="33"/>
      <c r="M606" s="145"/>
      <c r="T606" s="54"/>
      <c r="AT606" s="18" t="s">
        <v>153</v>
      </c>
      <c r="AU606" s="18" t="s">
        <v>84</v>
      </c>
    </row>
    <row r="607" spans="2:65" s="1" customFormat="1" ht="48.75">
      <c r="B607" s="33"/>
      <c r="D607" s="147" t="s">
        <v>162</v>
      </c>
      <c r="F607" s="160" t="s">
        <v>774</v>
      </c>
      <c r="I607" s="144"/>
      <c r="L607" s="33"/>
      <c r="M607" s="145"/>
      <c r="T607" s="54"/>
      <c r="AT607" s="18" t="s">
        <v>162</v>
      </c>
      <c r="AU607" s="18" t="s">
        <v>84</v>
      </c>
    </row>
    <row r="608" spans="2:65" s="12" customFormat="1" ht="33.75">
      <c r="B608" s="146"/>
      <c r="D608" s="147" t="s">
        <v>155</v>
      </c>
      <c r="E608" s="148" t="s">
        <v>19</v>
      </c>
      <c r="F608" s="149" t="s">
        <v>768</v>
      </c>
      <c r="H608" s="148" t="s">
        <v>19</v>
      </c>
      <c r="I608" s="150"/>
      <c r="L608" s="146"/>
      <c r="M608" s="151"/>
      <c r="T608" s="152"/>
      <c r="AT608" s="148" t="s">
        <v>155</v>
      </c>
      <c r="AU608" s="148" t="s">
        <v>84</v>
      </c>
      <c r="AV608" s="12" t="s">
        <v>82</v>
      </c>
      <c r="AW608" s="12" t="s">
        <v>35</v>
      </c>
      <c r="AX608" s="12" t="s">
        <v>74</v>
      </c>
      <c r="AY608" s="148" t="s">
        <v>144</v>
      </c>
    </row>
    <row r="609" spans="2:65" s="13" customFormat="1" ht="11.25">
      <c r="B609" s="153"/>
      <c r="D609" s="147" t="s">
        <v>155</v>
      </c>
      <c r="E609" s="154" t="s">
        <v>19</v>
      </c>
      <c r="F609" s="155" t="s">
        <v>97</v>
      </c>
      <c r="H609" s="156">
        <v>358.9</v>
      </c>
      <c r="I609" s="157"/>
      <c r="L609" s="153"/>
      <c r="M609" s="158"/>
      <c r="T609" s="159"/>
      <c r="AT609" s="154" t="s">
        <v>155</v>
      </c>
      <c r="AU609" s="154" t="s">
        <v>84</v>
      </c>
      <c r="AV609" s="13" t="s">
        <v>84</v>
      </c>
      <c r="AW609" s="13" t="s">
        <v>35</v>
      </c>
      <c r="AX609" s="13" t="s">
        <v>82</v>
      </c>
      <c r="AY609" s="154" t="s">
        <v>144</v>
      </c>
    </row>
    <row r="610" spans="2:65" s="1" customFormat="1" ht="24.2" customHeight="1">
      <c r="B610" s="33"/>
      <c r="C610" s="176" t="s">
        <v>782</v>
      </c>
      <c r="D610" s="176" t="s">
        <v>289</v>
      </c>
      <c r="E610" s="177" t="s">
        <v>783</v>
      </c>
      <c r="F610" s="178" t="s">
        <v>784</v>
      </c>
      <c r="G610" s="179" t="s">
        <v>292</v>
      </c>
      <c r="H610" s="180">
        <v>108.5</v>
      </c>
      <c r="I610" s="181"/>
      <c r="J610" s="182">
        <f>ROUND(I610*H610,2)</f>
        <v>0</v>
      </c>
      <c r="K610" s="178" t="s">
        <v>227</v>
      </c>
      <c r="L610" s="183"/>
      <c r="M610" s="184" t="s">
        <v>19</v>
      </c>
      <c r="N610" s="185" t="s">
        <v>45</v>
      </c>
      <c r="P610" s="138">
        <f>O610*H610</f>
        <v>0</v>
      </c>
      <c r="Q610" s="138">
        <v>1E-3</v>
      </c>
      <c r="R610" s="138">
        <f>Q610*H610</f>
        <v>0.1085</v>
      </c>
      <c r="S610" s="138">
        <v>0</v>
      </c>
      <c r="T610" s="139">
        <f>S610*H610</f>
        <v>0</v>
      </c>
      <c r="AR610" s="140" t="s">
        <v>293</v>
      </c>
      <c r="AT610" s="140" t="s">
        <v>289</v>
      </c>
      <c r="AU610" s="140" t="s">
        <v>84</v>
      </c>
      <c r="AY610" s="18" t="s">
        <v>144</v>
      </c>
      <c r="BE610" s="141">
        <f>IF(N610="základní",J610,0)</f>
        <v>0</v>
      </c>
      <c r="BF610" s="141">
        <f>IF(N610="snížená",J610,0)</f>
        <v>0</v>
      </c>
      <c r="BG610" s="141">
        <f>IF(N610="zákl. přenesená",J610,0)</f>
        <v>0</v>
      </c>
      <c r="BH610" s="141">
        <f>IF(N610="sníž. přenesená",J610,0)</f>
        <v>0</v>
      </c>
      <c r="BI610" s="141">
        <f>IF(N610="nulová",J610,0)</f>
        <v>0</v>
      </c>
      <c r="BJ610" s="18" t="s">
        <v>82</v>
      </c>
      <c r="BK610" s="141">
        <f>ROUND(I610*H610,2)</f>
        <v>0</v>
      </c>
      <c r="BL610" s="18" t="s">
        <v>271</v>
      </c>
      <c r="BM610" s="140" t="s">
        <v>785</v>
      </c>
    </row>
    <row r="611" spans="2:65" s="1" customFormat="1" ht="58.5">
      <c r="B611" s="33"/>
      <c r="D611" s="147" t="s">
        <v>162</v>
      </c>
      <c r="F611" s="160" t="s">
        <v>786</v>
      </c>
      <c r="I611" s="144"/>
      <c r="L611" s="33"/>
      <c r="M611" s="145"/>
      <c r="T611" s="54"/>
      <c r="AT611" s="18" t="s">
        <v>162</v>
      </c>
      <c r="AU611" s="18" t="s">
        <v>84</v>
      </c>
    </row>
    <row r="612" spans="2:65" s="12" customFormat="1" ht="33.75">
      <c r="B612" s="146"/>
      <c r="D612" s="147" t="s">
        <v>155</v>
      </c>
      <c r="E612" s="148" t="s">
        <v>19</v>
      </c>
      <c r="F612" s="149" t="s">
        <v>768</v>
      </c>
      <c r="H612" s="148" t="s">
        <v>19</v>
      </c>
      <c r="I612" s="150"/>
      <c r="L612" s="146"/>
      <c r="M612" s="151"/>
      <c r="T612" s="152"/>
      <c r="AT612" s="148" t="s">
        <v>155</v>
      </c>
      <c r="AU612" s="148" t="s">
        <v>84</v>
      </c>
      <c r="AV612" s="12" t="s">
        <v>82</v>
      </c>
      <c r="AW612" s="12" t="s">
        <v>35</v>
      </c>
      <c r="AX612" s="12" t="s">
        <v>74</v>
      </c>
      <c r="AY612" s="148" t="s">
        <v>144</v>
      </c>
    </row>
    <row r="613" spans="2:65" s="13" customFormat="1" ht="11.25">
      <c r="B613" s="153"/>
      <c r="D613" s="147" t="s">
        <v>155</v>
      </c>
      <c r="E613" s="154" t="s">
        <v>19</v>
      </c>
      <c r="F613" s="155" t="s">
        <v>787</v>
      </c>
      <c r="H613" s="156">
        <v>107.67</v>
      </c>
      <c r="I613" s="157"/>
      <c r="L613" s="153"/>
      <c r="M613" s="158"/>
      <c r="T613" s="159"/>
      <c r="AT613" s="154" t="s">
        <v>155</v>
      </c>
      <c r="AU613" s="154" t="s">
        <v>84</v>
      </c>
      <c r="AV613" s="13" t="s">
        <v>84</v>
      </c>
      <c r="AW613" s="13" t="s">
        <v>35</v>
      </c>
      <c r="AX613" s="13" t="s">
        <v>74</v>
      </c>
      <c r="AY613" s="154" t="s">
        <v>144</v>
      </c>
    </row>
    <row r="614" spans="2:65" s="13" customFormat="1" ht="11.25">
      <c r="B614" s="153"/>
      <c r="D614" s="147" t="s">
        <v>155</v>
      </c>
      <c r="E614" s="154" t="s">
        <v>19</v>
      </c>
      <c r="F614" s="155" t="s">
        <v>788</v>
      </c>
      <c r="H614" s="156">
        <v>0.83</v>
      </c>
      <c r="I614" s="157"/>
      <c r="L614" s="153"/>
      <c r="M614" s="158"/>
      <c r="T614" s="159"/>
      <c r="AT614" s="154" t="s">
        <v>155</v>
      </c>
      <c r="AU614" s="154" t="s">
        <v>84</v>
      </c>
      <c r="AV614" s="13" t="s">
        <v>84</v>
      </c>
      <c r="AW614" s="13" t="s">
        <v>35</v>
      </c>
      <c r="AX614" s="13" t="s">
        <v>74</v>
      </c>
      <c r="AY614" s="154" t="s">
        <v>144</v>
      </c>
    </row>
    <row r="615" spans="2:65" s="15" customFormat="1" ht="11.25">
      <c r="B615" s="168"/>
      <c r="D615" s="147" t="s">
        <v>155</v>
      </c>
      <c r="E615" s="169" t="s">
        <v>19</v>
      </c>
      <c r="F615" s="170" t="s">
        <v>193</v>
      </c>
      <c r="H615" s="171">
        <v>108.5</v>
      </c>
      <c r="I615" s="172"/>
      <c r="L615" s="168"/>
      <c r="M615" s="173"/>
      <c r="T615" s="174"/>
      <c r="AT615" s="169" t="s">
        <v>155</v>
      </c>
      <c r="AU615" s="169" t="s">
        <v>84</v>
      </c>
      <c r="AV615" s="15" t="s">
        <v>151</v>
      </c>
      <c r="AW615" s="15" t="s">
        <v>35</v>
      </c>
      <c r="AX615" s="15" t="s">
        <v>82</v>
      </c>
      <c r="AY615" s="169" t="s">
        <v>144</v>
      </c>
    </row>
    <row r="616" spans="2:65" s="1" customFormat="1" ht="44.25" customHeight="1">
      <c r="B616" s="33"/>
      <c r="C616" s="129" t="s">
        <v>789</v>
      </c>
      <c r="D616" s="129" t="s">
        <v>147</v>
      </c>
      <c r="E616" s="130" t="s">
        <v>790</v>
      </c>
      <c r="F616" s="131" t="s">
        <v>791</v>
      </c>
      <c r="G616" s="132" t="s">
        <v>91</v>
      </c>
      <c r="H616" s="133">
        <v>53.7</v>
      </c>
      <c r="I616" s="134"/>
      <c r="J616" s="135">
        <f>ROUND(I616*H616,2)</f>
        <v>0</v>
      </c>
      <c r="K616" s="131" t="s">
        <v>150</v>
      </c>
      <c r="L616" s="33"/>
      <c r="M616" s="136" t="s">
        <v>19</v>
      </c>
      <c r="N616" s="137" t="s">
        <v>45</v>
      </c>
      <c r="P616" s="138">
        <f>O616*H616</f>
        <v>0</v>
      </c>
      <c r="Q616" s="138">
        <v>2.0000000000000001E-4</v>
      </c>
      <c r="R616" s="138">
        <f>Q616*H616</f>
        <v>1.0740000000000001E-2</v>
      </c>
      <c r="S616" s="138">
        <v>0</v>
      </c>
      <c r="T616" s="139">
        <f>S616*H616</f>
        <v>0</v>
      </c>
      <c r="AR616" s="140" t="s">
        <v>271</v>
      </c>
      <c r="AT616" s="140" t="s">
        <v>147</v>
      </c>
      <c r="AU616" s="140" t="s">
        <v>84</v>
      </c>
      <c r="AY616" s="18" t="s">
        <v>144</v>
      </c>
      <c r="BE616" s="141">
        <f>IF(N616="základní",J616,0)</f>
        <v>0</v>
      </c>
      <c r="BF616" s="141">
        <f>IF(N616="snížená",J616,0)</f>
        <v>0</v>
      </c>
      <c r="BG616" s="141">
        <f>IF(N616="zákl. přenesená",J616,0)</f>
        <v>0</v>
      </c>
      <c r="BH616" s="141">
        <f>IF(N616="sníž. přenesená",J616,0)</f>
        <v>0</v>
      </c>
      <c r="BI616" s="141">
        <f>IF(N616="nulová",J616,0)</f>
        <v>0</v>
      </c>
      <c r="BJ616" s="18" t="s">
        <v>82</v>
      </c>
      <c r="BK616" s="141">
        <f>ROUND(I616*H616,2)</f>
        <v>0</v>
      </c>
      <c r="BL616" s="18" t="s">
        <v>271</v>
      </c>
      <c r="BM616" s="140" t="s">
        <v>792</v>
      </c>
    </row>
    <row r="617" spans="2:65" s="1" customFormat="1" ht="11.25">
      <c r="B617" s="33"/>
      <c r="D617" s="142" t="s">
        <v>153</v>
      </c>
      <c r="F617" s="143" t="s">
        <v>793</v>
      </c>
      <c r="I617" s="144"/>
      <c r="L617" s="33"/>
      <c r="M617" s="145"/>
      <c r="T617" s="54"/>
      <c r="AT617" s="18" t="s">
        <v>153</v>
      </c>
      <c r="AU617" s="18" t="s">
        <v>84</v>
      </c>
    </row>
    <row r="618" spans="2:65" s="12" customFormat="1" ht="22.5">
      <c r="B618" s="146"/>
      <c r="D618" s="147" t="s">
        <v>155</v>
      </c>
      <c r="E618" s="148" t="s">
        <v>19</v>
      </c>
      <c r="F618" s="149" t="s">
        <v>794</v>
      </c>
      <c r="H618" s="148" t="s">
        <v>19</v>
      </c>
      <c r="I618" s="150"/>
      <c r="L618" s="146"/>
      <c r="M618" s="151"/>
      <c r="T618" s="152"/>
      <c r="AT618" s="148" t="s">
        <v>155</v>
      </c>
      <c r="AU618" s="148" t="s">
        <v>84</v>
      </c>
      <c r="AV618" s="12" t="s">
        <v>82</v>
      </c>
      <c r="AW618" s="12" t="s">
        <v>35</v>
      </c>
      <c r="AX618" s="12" t="s">
        <v>74</v>
      </c>
      <c r="AY618" s="148" t="s">
        <v>144</v>
      </c>
    </row>
    <row r="619" spans="2:65" s="12" customFormat="1" ht="33.75">
      <c r="B619" s="146"/>
      <c r="D619" s="147" t="s">
        <v>155</v>
      </c>
      <c r="E619" s="148" t="s">
        <v>19</v>
      </c>
      <c r="F619" s="149" t="s">
        <v>156</v>
      </c>
      <c r="H619" s="148" t="s">
        <v>19</v>
      </c>
      <c r="I619" s="150"/>
      <c r="L619" s="146"/>
      <c r="M619" s="151"/>
      <c r="T619" s="152"/>
      <c r="AT619" s="148" t="s">
        <v>155</v>
      </c>
      <c r="AU619" s="148" t="s">
        <v>84</v>
      </c>
      <c r="AV619" s="12" t="s">
        <v>82</v>
      </c>
      <c r="AW619" s="12" t="s">
        <v>35</v>
      </c>
      <c r="AX619" s="12" t="s">
        <v>74</v>
      </c>
      <c r="AY619" s="148" t="s">
        <v>144</v>
      </c>
    </row>
    <row r="620" spans="2:65" s="12" customFormat="1" ht="22.5">
      <c r="B620" s="146"/>
      <c r="D620" s="147" t="s">
        <v>155</v>
      </c>
      <c r="E620" s="148" t="s">
        <v>19</v>
      </c>
      <c r="F620" s="149" t="s">
        <v>157</v>
      </c>
      <c r="H620" s="148" t="s">
        <v>19</v>
      </c>
      <c r="I620" s="150"/>
      <c r="L620" s="146"/>
      <c r="M620" s="151"/>
      <c r="T620" s="152"/>
      <c r="AT620" s="148" t="s">
        <v>155</v>
      </c>
      <c r="AU620" s="148" t="s">
        <v>84</v>
      </c>
      <c r="AV620" s="12" t="s">
        <v>82</v>
      </c>
      <c r="AW620" s="12" t="s">
        <v>35</v>
      </c>
      <c r="AX620" s="12" t="s">
        <v>74</v>
      </c>
      <c r="AY620" s="148" t="s">
        <v>144</v>
      </c>
    </row>
    <row r="621" spans="2:65" s="13" customFormat="1" ht="11.25">
      <c r="B621" s="153"/>
      <c r="D621" s="147" t="s">
        <v>155</v>
      </c>
      <c r="E621" s="154" t="s">
        <v>19</v>
      </c>
      <c r="F621" s="155" t="s">
        <v>93</v>
      </c>
      <c r="H621" s="156">
        <v>53.7</v>
      </c>
      <c r="I621" s="157"/>
      <c r="L621" s="153"/>
      <c r="M621" s="158"/>
      <c r="T621" s="159"/>
      <c r="AT621" s="154" t="s">
        <v>155</v>
      </c>
      <c r="AU621" s="154" t="s">
        <v>84</v>
      </c>
      <c r="AV621" s="13" t="s">
        <v>84</v>
      </c>
      <c r="AW621" s="13" t="s">
        <v>35</v>
      </c>
      <c r="AX621" s="13" t="s">
        <v>82</v>
      </c>
      <c r="AY621" s="154" t="s">
        <v>144</v>
      </c>
    </row>
    <row r="622" spans="2:65" s="1" customFormat="1" ht="37.9" customHeight="1">
      <c r="B622" s="33"/>
      <c r="C622" s="129" t="s">
        <v>795</v>
      </c>
      <c r="D622" s="129" t="s">
        <v>147</v>
      </c>
      <c r="E622" s="130" t="s">
        <v>796</v>
      </c>
      <c r="F622" s="131" t="s">
        <v>797</v>
      </c>
      <c r="G622" s="132" t="s">
        <v>91</v>
      </c>
      <c r="H622" s="133">
        <v>53.7</v>
      </c>
      <c r="I622" s="134"/>
      <c r="J622" s="135">
        <f>ROUND(I622*H622,2)</f>
        <v>0</v>
      </c>
      <c r="K622" s="131" t="s">
        <v>150</v>
      </c>
      <c r="L622" s="33"/>
      <c r="M622" s="136" t="s">
        <v>19</v>
      </c>
      <c r="N622" s="137" t="s">
        <v>45</v>
      </c>
      <c r="P622" s="138">
        <f>O622*H622</f>
        <v>0</v>
      </c>
      <c r="Q622" s="138">
        <v>6.4999999999999997E-4</v>
      </c>
      <c r="R622" s="138">
        <f>Q622*H622</f>
        <v>3.4904999999999999E-2</v>
      </c>
      <c r="S622" s="138">
        <v>0</v>
      </c>
      <c r="T622" s="139">
        <f>S622*H622</f>
        <v>0</v>
      </c>
      <c r="AR622" s="140" t="s">
        <v>271</v>
      </c>
      <c r="AT622" s="140" t="s">
        <v>147</v>
      </c>
      <c r="AU622" s="140" t="s">
        <v>84</v>
      </c>
      <c r="AY622" s="18" t="s">
        <v>144</v>
      </c>
      <c r="BE622" s="141">
        <f>IF(N622="základní",J622,0)</f>
        <v>0</v>
      </c>
      <c r="BF622" s="141">
        <f>IF(N622="snížená",J622,0)</f>
        <v>0</v>
      </c>
      <c r="BG622" s="141">
        <f>IF(N622="zákl. přenesená",J622,0)</f>
        <v>0</v>
      </c>
      <c r="BH622" s="141">
        <f>IF(N622="sníž. přenesená",J622,0)</f>
        <v>0</v>
      </c>
      <c r="BI622" s="141">
        <f>IF(N622="nulová",J622,0)</f>
        <v>0</v>
      </c>
      <c r="BJ622" s="18" t="s">
        <v>82</v>
      </c>
      <c r="BK622" s="141">
        <f>ROUND(I622*H622,2)</f>
        <v>0</v>
      </c>
      <c r="BL622" s="18" t="s">
        <v>271</v>
      </c>
      <c r="BM622" s="140" t="s">
        <v>798</v>
      </c>
    </row>
    <row r="623" spans="2:65" s="1" customFormat="1" ht="11.25">
      <c r="B623" s="33"/>
      <c r="D623" s="142" t="s">
        <v>153</v>
      </c>
      <c r="F623" s="143" t="s">
        <v>799</v>
      </c>
      <c r="I623" s="144"/>
      <c r="L623" s="33"/>
      <c r="M623" s="145"/>
      <c r="T623" s="54"/>
      <c r="AT623" s="18" t="s">
        <v>153</v>
      </c>
      <c r="AU623" s="18" t="s">
        <v>84</v>
      </c>
    </row>
    <row r="624" spans="2:65" s="12" customFormat="1" ht="33.75">
      <c r="B624" s="146"/>
      <c r="D624" s="147" t="s">
        <v>155</v>
      </c>
      <c r="E624" s="148" t="s">
        <v>19</v>
      </c>
      <c r="F624" s="149" t="s">
        <v>156</v>
      </c>
      <c r="H624" s="148" t="s">
        <v>19</v>
      </c>
      <c r="I624" s="150"/>
      <c r="L624" s="146"/>
      <c r="M624" s="151"/>
      <c r="T624" s="152"/>
      <c r="AT624" s="148" t="s">
        <v>155</v>
      </c>
      <c r="AU624" s="148" t="s">
        <v>84</v>
      </c>
      <c r="AV624" s="12" t="s">
        <v>82</v>
      </c>
      <c r="AW624" s="12" t="s">
        <v>35</v>
      </c>
      <c r="AX624" s="12" t="s">
        <v>74</v>
      </c>
      <c r="AY624" s="148" t="s">
        <v>144</v>
      </c>
    </row>
    <row r="625" spans="2:51" s="12" customFormat="1" ht="22.5">
      <c r="B625" s="146"/>
      <c r="D625" s="147" t="s">
        <v>155</v>
      </c>
      <c r="E625" s="148" t="s">
        <v>19</v>
      </c>
      <c r="F625" s="149" t="s">
        <v>157</v>
      </c>
      <c r="H625" s="148" t="s">
        <v>19</v>
      </c>
      <c r="I625" s="150"/>
      <c r="L625" s="146"/>
      <c r="M625" s="151"/>
      <c r="T625" s="152"/>
      <c r="AT625" s="148" t="s">
        <v>155</v>
      </c>
      <c r="AU625" s="148" t="s">
        <v>84</v>
      </c>
      <c r="AV625" s="12" t="s">
        <v>82</v>
      </c>
      <c r="AW625" s="12" t="s">
        <v>35</v>
      </c>
      <c r="AX625" s="12" t="s">
        <v>74</v>
      </c>
      <c r="AY625" s="148" t="s">
        <v>144</v>
      </c>
    </row>
    <row r="626" spans="2:51" s="13" customFormat="1" ht="11.25">
      <c r="B626" s="153"/>
      <c r="D626" s="147" t="s">
        <v>155</v>
      </c>
      <c r="E626" s="154" t="s">
        <v>19</v>
      </c>
      <c r="F626" s="155" t="s">
        <v>93</v>
      </c>
      <c r="H626" s="156">
        <v>53.7</v>
      </c>
      <c r="I626" s="157"/>
      <c r="L626" s="153"/>
      <c r="M626" s="187"/>
      <c r="N626" s="188"/>
      <c r="O626" s="188"/>
      <c r="P626" s="188"/>
      <c r="Q626" s="188"/>
      <c r="R626" s="188"/>
      <c r="S626" s="188"/>
      <c r="T626" s="189"/>
      <c r="AT626" s="154" t="s">
        <v>155</v>
      </c>
      <c r="AU626" s="154" t="s">
        <v>84</v>
      </c>
      <c r="AV626" s="13" t="s">
        <v>84</v>
      </c>
      <c r="AW626" s="13" t="s">
        <v>35</v>
      </c>
      <c r="AX626" s="13" t="s">
        <v>82</v>
      </c>
      <c r="AY626" s="154" t="s">
        <v>144</v>
      </c>
    </row>
    <row r="627" spans="2:51" s="1" customFormat="1" ht="6.95" customHeight="1">
      <c r="B627" s="42"/>
      <c r="C627" s="43"/>
      <c r="D627" s="43"/>
      <c r="E627" s="43"/>
      <c r="F627" s="43"/>
      <c r="G627" s="43"/>
      <c r="H627" s="43"/>
      <c r="I627" s="43"/>
      <c r="J627" s="43"/>
      <c r="K627" s="43"/>
      <c r="L627" s="33"/>
    </row>
  </sheetData>
  <sheetProtection algorithmName="SHA-512" hashValue="tBQQ4+2d06gBESnlICg6Zefm2jo6hP5ZFqE3GYM36cs7LDTv4uc94m9PD+aBB2MNu3MkVERMSTVTwTasWTBQzQ==" saltValue="EMSg++iIOtzGRiYCHkGb7N6hbkBkwgZEK2X+rPQM8oppZWJCjVlgebL6osoTOG2oEJyoY09VWSZ6JDunWA7jKw==" spinCount="100000" sheet="1" objects="1" scenarios="1" formatColumns="0" formatRows="0" autoFilter="0"/>
  <autoFilter ref="C89:K626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9" r:id="rId2" xr:uid="{00000000-0004-0000-0100-000001000000}"/>
    <hyperlink ref="F105" r:id="rId3" xr:uid="{00000000-0004-0000-0100-000002000000}"/>
    <hyperlink ref="F111" r:id="rId4" xr:uid="{00000000-0004-0000-0100-000003000000}"/>
    <hyperlink ref="F133" r:id="rId5" xr:uid="{00000000-0004-0000-0100-000004000000}"/>
    <hyperlink ref="F137" r:id="rId6" xr:uid="{00000000-0004-0000-0100-000005000000}"/>
    <hyperlink ref="F140" r:id="rId7" xr:uid="{00000000-0004-0000-0100-000006000000}"/>
    <hyperlink ref="F148" r:id="rId8" xr:uid="{00000000-0004-0000-0100-000007000000}"/>
    <hyperlink ref="F162" r:id="rId9" xr:uid="{00000000-0004-0000-0100-000008000000}"/>
    <hyperlink ref="F164" r:id="rId10" xr:uid="{00000000-0004-0000-0100-000009000000}"/>
    <hyperlink ref="F167" r:id="rId11" xr:uid="{00000000-0004-0000-0100-00000A000000}"/>
    <hyperlink ref="F170" r:id="rId12" xr:uid="{00000000-0004-0000-0100-00000B000000}"/>
    <hyperlink ref="F172" r:id="rId13" xr:uid="{00000000-0004-0000-0100-00000C000000}"/>
    <hyperlink ref="F178" r:id="rId14" xr:uid="{00000000-0004-0000-0100-00000D000000}"/>
    <hyperlink ref="F182" r:id="rId15" xr:uid="{00000000-0004-0000-0100-00000E000000}"/>
    <hyperlink ref="F199" r:id="rId16" xr:uid="{00000000-0004-0000-0100-00000F000000}"/>
    <hyperlink ref="F213" r:id="rId17" xr:uid="{00000000-0004-0000-0100-000010000000}"/>
    <hyperlink ref="F224" r:id="rId18" xr:uid="{00000000-0004-0000-0100-000011000000}"/>
    <hyperlink ref="F227" r:id="rId19" xr:uid="{00000000-0004-0000-0100-000012000000}"/>
    <hyperlink ref="F231" r:id="rId20" xr:uid="{00000000-0004-0000-0100-000013000000}"/>
    <hyperlink ref="F235" r:id="rId21" xr:uid="{00000000-0004-0000-0100-000014000000}"/>
    <hyperlink ref="F238" r:id="rId22" xr:uid="{00000000-0004-0000-0100-000015000000}"/>
    <hyperlink ref="F241" r:id="rId23" xr:uid="{00000000-0004-0000-0100-000016000000}"/>
    <hyperlink ref="F248" r:id="rId24" xr:uid="{00000000-0004-0000-0100-000017000000}"/>
    <hyperlink ref="F261" r:id="rId25" xr:uid="{00000000-0004-0000-0100-000018000000}"/>
    <hyperlink ref="F270" r:id="rId26" xr:uid="{00000000-0004-0000-0100-000019000000}"/>
    <hyperlink ref="F287" r:id="rId27" xr:uid="{00000000-0004-0000-0100-00001A000000}"/>
    <hyperlink ref="F317" r:id="rId28" xr:uid="{00000000-0004-0000-0100-00001B000000}"/>
    <hyperlink ref="F321" r:id="rId29" xr:uid="{00000000-0004-0000-0100-00001C000000}"/>
    <hyperlink ref="F351" r:id="rId30" xr:uid="{00000000-0004-0000-0100-00001D000000}"/>
    <hyperlink ref="F356" r:id="rId31" xr:uid="{00000000-0004-0000-0100-00001E000000}"/>
    <hyperlink ref="F375" r:id="rId32" xr:uid="{00000000-0004-0000-0100-00001F000000}"/>
    <hyperlink ref="F388" r:id="rId33" xr:uid="{00000000-0004-0000-0100-000020000000}"/>
    <hyperlink ref="F398" r:id="rId34" xr:uid="{00000000-0004-0000-0100-000021000000}"/>
    <hyperlink ref="F412" r:id="rId35" xr:uid="{00000000-0004-0000-0100-000022000000}"/>
    <hyperlink ref="F419" r:id="rId36" xr:uid="{00000000-0004-0000-0100-000023000000}"/>
    <hyperlink ref="F422" r:id="rId37" xr:uid="{00000000-0004-0000-0100-000024000000}"/>
    <hyperlink ref="F432" r:id="rId38" xr:uid="{00000000-0004-0000-0100-000025000000}"/>
    <hyperlink ref="F436" r:id="rId39" xr:uid="{00000000-0004-0000-0100-000026000000}"/>
    <hyperlink ref="F443" r:id="rId40" xr:uid="{00000000-0004-0000-0100-000027000000}"/>
    <hyperlink ref="F447" r:id="rId41" xr:uid="{00000000-0004-0000-0100-000028000000}"/>
    <hyperlink ref="F454" r:id="rId42" xr:uid="{00000000-0004-0000-0100-000029000000}"/>
    <hyperlink ref="F459" r:id="rId43" xr:uid="{00000000-0004-0000-0100-00002A000000}"/>
    <hyperlink ref="F464" r:id="rId44" xr:uid="{00000000-0004-0000-0100-00002B000000}"/>
    <hyperlink ref="F468" r:id="rId45" xr:uid="{00000000-0004-0000-0100-00002C000000}"/>
    <hyperlink ref="F475" r:id="rId46" xr:uid="{00000000-0004-0000-0100-00002D000000}"/>
    <hyperlink ref="F488" r:id="rId47" xr:uid="{00000000-0004-0000-0100-00002E000000}"/>
    <hyperlink ref="F495" r:id="rId48" xr:uid="{00000000-0004-0000-0100-00002F000000}"/>
    <hyperlink ref="F507" r:id="rId49" xr:uid="{00000000-0004-0000-0100-000030000000}"/>
    <hyperlink ref="F511" r:id="rId50" xr:uid="{00000000-0004-0000-0100-000031000000}"/>
    <hyperlink ref="F532" r:id="rId51" xr:uid="{00000000-0004-0000-0100-000032000000}"/>
    <hyperlink ref="F540" r:id="rId52" xr:uid="{00000000-0004-0000-0100-000033000000}"/>
    <hyperlink ref="F543" r:id="rId53" xr:uid="{00000000-0004-0000-0100-000034000000}"/>
    <hyperlink ref="F587" r:id="rId54" xr:uid="{00000000-0004-0000-0100-000035000000}"/>
    <hyperlink ref="F593" r:id="rId55" xr:uid="{00000000-0004-0000-0100-000036000000}"/>
    <hyperlink ref="F606" r:id="rId56" xr:uid="{00000000-0004-0000-0100-000037000000}"/>
    <hyperlink ref="F617" r:id="rId57" xr:uid="{00000000-0004-0000-0100-000038000000}"/>
    <hyperlink ref="F623" r:id="rId58" xr:uid="{00000000-0004-0000-0100-00003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8" t="s">
        <v>88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2:46" ht="24.95" customHeight="1">
      <c r="B4" s="21"/>
      <c r="D4" s="22" t="s">
        <v>96</v>
      </c>
      <c r="L4" s="21"/>
      <c r="M4" s="87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14" t="str">
        <f>'Rekapitulace stavby'!K6</f>
        <v>Stavební úpavy Hrad Sovinec - střecha obj. Konírny</v>
      </c>
      <c r="F7" s="315"/>
      <c r="G7" s="315"/>
      <c r="H7" s="315"/>
      <c r="L7" s="21"/>
    </row>
    <row r="8" spans="2:46" s="1" customFormat="1" ht="12" customHeight="1">
      <c r="B8" s="33"/>
      <c r="D8" s="28" t="s">
        <v>109</v>
      </c>
      <c r="L8" s="33"/>
    </row>
    <row r="9" spans="2:46" s="1" customFormat="1" ht="16.5" customHeight="1">
      <c r="B9" s="33"/>
      <c r="E9" s="296" t="s">
        <v>800</v>
      </c>
      <c r="F9" s="316"/>
      <c r="G9" s="316"/>
      <c r="H9" s="316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12. 12. 2024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7" t="str">
        <f>'Rekapitulace stavby'!E14</f>
        <v>Vyplň údaj</v>
      </c>
      <c r="F18" s="280"/>
      <c r="G18" s="280"/>
      <c r="H18" s="280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29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37</v>
      </c>
      <c r="I24" s="28" t="s">
        <v>29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16.5" customHeight="1">
      <c r="B27" s="88"/>
      <c r="E27" s="285" t="s">
        <v>19</v>
      </c>
      <c r="F27" s="285"/>
      <c r="G27" s="285"/>
      <c r="H27" s="285"/>
      <c r="L27" s="88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9" t="s">
        <v>40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42</v>
      </c>
      <c r="I32" s="36" t="s">
        <v>41</v>
      </c>
      <c r="J32" s="36" t="s">
        <v>43</v>
      </c>
      <c r="L32" s="33"/>
    </row>
    <row r="33" spans="2:12" s="1" customFormat="1" ht="14.45" customHeight="1">
      <c r="B33" s="33"/>
      <c r="D33" s="53" t="s">
        <v>44</v>
      </c>
      <c r="E33" s="28" t="s">
        <v>45</v>
      </c>
      <c r="F33" s="90">
        <f>ROUND((SUM(BE84:BE124)),  2)</f>
        <v>0</v>
      </c>
      <c r="I33" s="91">
        <v>0.21</v>
      </c>
      <c r="J33" s="90">
        <f>ROUND(((SUM(BE84:BE124))*I33),  2)</f>
        <v>0</v>
      </c>
      <c r="L33" s="33"/>
    </row>
    <row r="34" spans="2:12" s="1" customFormat="1" ht="14.45" customHeight="1">
      <c r="B34" s="33"/>
      <c r="E34" s="28" t="s">
        <v>46</v>
      </c>
      <c r="F34" s="90">
        <f>ROUND((SUM(BF84:BF124)),  2)</f>
        <v>0</v>
      </c>
      <c r="I34" s="91">
        <v>0.15</v>
      </c>
      <c r="J34" s="90">
        <f>ROUND(((SUM(BF84:BF124))*I34),  2)</f>
        <v>0</v>
      </c>
      <c r="L34" s="33"/>
    </row>
    <row r="35" spans="2:12" s="1" customFormat="1" ht="14.45" hidden="1" customHeight="1">
      <c r="B35" s="33"/>
      <c r="E35" s="28" t="s">
        <v>47</v>
      </c>
      <c r="F35" s="90">
        <f>ROUND((SUM(BG84:BG124)),  2)</f>
        <v>0</v>
      </c>
      <c r="I35" s="91">
        <v>0.21</v>
      </c>
      <c r="J35" s="90">
        <f>0</f>
        <v>0</v>
      </c>
      <c r="L35" s="33"/>
    </row>
    <row r="36" spans="2:12" s="1" customFormat="1" ht="14.45" hidden="1" customHeight="1">
      <c r="B36" s="33"/>
      <c r="E36" s="28" t="s">
        <v>48</v>
      </c>
      <c r="F36" s="90">
        <f>ROUND((SUM(BH84:BH124)),  2)</f>
        <v>0</v>
      </c>
      <c r="I36" s="91">
        <v>0.15</v>
      </c>
      <c r="J36" s="90">
        <f>0</f>
        <v>0</v>
      </c>
      <c r="L36" s="33"/>
    </row>
    <row r="37" spans="2:12" s="1" customFormat="1" ht="14.45" hidden="1" customHeight="1">
      <c r="B37" s="33"/>
      <c r="E37" s="28" t="s">
        <v>49</v>
      </c>
      <c r="F37" s="90">
        <f>ROUND((SUM(BI84:BI124)),  2)</f>
        <v>0</v>
      </c>
      <c r="I37" s="91">
        <v>0</v>
      </c>
      <c r="J37" s="90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2"/>
      <c r="D39" s="93" t="s">
        <v>50</v>
      </c>
      <c r="E39" s="55"/>
      <c r="F39" s="55"/>
      <c r="G39" s="94" t="s">
        <v>51</v>
      </c>
      <c r="H39" s="95" t="s">
        <v>52</v>
      </c>
      <c r="I39" s="55"/>
      <c r="J39" s="96">
        <f>SUM(J30:J37)</f>
        <v>0</v>
      </c>
      <c r="K39" s="97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114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14" t="str">
        <f>E7</f>
        <v>Stavební úpavy Hrad Sovinec - střecha obj. Konírny</v>
      </c>
      <c r="F48" s="315"/>
      <c r="G48" s="315"/>
      <c r="H48" s="315"/>
      <c r="L48" s="33"/>
    </row>
    <row r="49" spans="2:47" s="1" customFormat="1" ht="12" customHeight="1">
      <c r="B49" s="33"/>
      <c r="C49" s="28" t="s">
        <v>109</v>
      </c>
      <c r="L49" s="33"/>
    </row>
    <row r="50" spans="2:47" s="1" customFormat="1" ht="16.5" customHeight="1">
      <c r="B50" s="33"/>
      <c r="E50" s="296" t="str">
        <f>E9</f>
        <v>02 - VRN</v>
      </c>
      <c r="F50" s="316"/>
      <c r="G50" s="316"/>
      <c r="H50" s="316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poz. parc. č. st. 60, k.ú. Sovinec</v>
      </c>
      <c r="I52" s="28" t="s">
        <v>23</v>
      </c>
      <c r="J52" s="50" t="str">
        <f>IF(J12="","",J12)</f>
        <v>12. 12. 2024</v>
      </c>
      <c r="L52" s="33"/>
    </row>
    <row r="53" spans="2:47" s="1" customFormat="1" ht="6.95" customHeight="1">
      <c r="B53" s="33"/>
      <c r="L53" s="33"/>
    </row>
    <row r="54" spans="2:47" s="1" customFormat="1" ht="40.15" customHeight="1">
      <c r="B54" s="33"/>
      <c r="C54" s="28" t="s">
        <v>25</v>
      </c>
      <c r="F54" s="26" t="str">
        <f>E15</f>
        <v>Muzeum v Bruntále p.o., Zámecké nám.7, Bruntál</v>
      </c>
      <c r="I54" s="28" t="s">
        <v>32</v>
      </c>
      <c r="J54" s="31" t="str">
        <f>E21</f>
        <v>DOLMENS building, s.r.o.. Světlá 456, Světlá Hora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>jis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8" t="s">
        <v>115</v>
      </c>
      <c r="D57" s="92"/>
      <c r="E57" s="92"/>
      <c r="F57" s="92"/>
      <c r="G57" s="92"/>
      <c r="H57" s="92"/>
      <c r="I57" s="92"/>
      <c r="J57" s="99" t="s">
        <v>116</v>
      </c>
      <c r="K57" s="92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0" t="s">
        <v>72</v>
      </c>
      <c r="J59" s="64">
        <f>J84</f>
        <v>0</v>
      </c>
      <c r="L59" s="33"/>
      <c r="AU59" s="18" t="s">
        <v>117</v>
      </c>
    </row>
    <row r="60" spans="2:47" s="8" customFormat="1" ht="24.95" customHeight="1">
      <c r="B60" s="101"/>
      <c r="D60" s="102" t="s">
        <v>801</v>
      </c>
      <c r="E60" s="103"/>
      <c r="F60" s="103"/>
      <c r="G60" s="103"/>
      <c r="H60" s="103"/>
      <c r="I60" s="103"/>
      <c r="J60" s="104">
        <f>J85</f>
        <v>0</v>
      </c>
      <c r="L60" s="101"/>
    </row>
    <row r="61" spans="2:47" s="9" customFormat="1" ht="19.899999999999999" customHeight="1">
      <c r="B61" s="105"/>
      <c r="D61" s="106" t="s">
        <v>802</v>
      </c>
      <c r="E61" s="107"/>
      <c r="F61" s="107"/>
      <c r="G61" s="107"/>
      <c r="H61" s="107"/>
      <c r="I61" s="107"/>
      <c r="J61" s="108">
        <f>J86</f>
        <v>0</v>
      </c>
      <c r="L61" s="105"/>
    </row>
    <row r="62" spans="2:47" s="9" customFormat="1" ht="19.899999999999999" customHeight="1">
      <c r="B62" s="105"/>
      <c r="D62" s="106" t="s">
        <v>803</v>
      </c>
      <c r="E62" s="107"/>
      <c r="F62" s="107"/>
      <c r="G62" s="107"/>
      <c r="H62" s="107"/>
      <c r="I62" s="107"/>
      <c r="J62" s="108">
        <f>J107</f>
        <v>0</v>
      </c>
      <c r="L62" s="105"/>
    </row>
    <row r="63" spans="2:47" s="9" customFormat="1" ht="19.899999999999999" customHeight="1">
      <c r="B63" s="105"/>
      <c r="D63" s="106" t="s">
        <v>804</v>
      </c>
      <c r="E63" s="107"/>
      <c r="F63" s="107"/>
      <c r="G63" s="107"/>
      <c r="H63" s="107"/>
      <c r="I63" s="107"/>
      <c r="J63" s="108">
        <f>J114</f>
        <v>0</v>
      </c>
      <c r="L63" s="105"/>
    </row>
    <row r="64" spans="2:47" s="9" customFormat="1" ht="19.899999999999999" customHeight="1">
      <c r="B64" s="105"/>
      <c r="D64" s="106" t="s">
        <v>805</v>
      </c>
      <c r="E64" s="107"/>
      <c r="F64" s="107"/>
      <c r="G64" s="107"/>
      <c r="H64" s="107"/>
      <c r="I64" s="107"/>
      <c r="J64" s="108">
        <f>J120</f>
        <v>0</v>
      </c>
      <c r="L64" s="105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129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14" t="str">
        <f>E7</f>
        <v>Stavební úpavy Hrad Sovinec - střecha obj. Konírny</v>
      </c>
      <c r="F74" s="315"/>
      <c r="G74" s="315"/>
      <c r="H74" s="315"/>
      <c r="L74" s="33"/>
    </row>
    <row r="75" spans="2:12" s="1" customFormat="1" ht="12" customHeight="1">
      <c r="B75" s="33"/>
      <c r="C75" s="28" t="s">
        <v>109</v>
      </c>
      <c r="L75" s="33"/>
    </row>
    <row r="76" spans="2:12" s="1" customFormat="1" ht="16.5" customHeight="1">
      <c r="B76" s="33"/>
      <c r="E76" s="296" t="str">
        <f>E9</f>
        <v>02 - VRN</v>
      </c>
      <c r="F76" s="316"/>
      <c r="G76" s="316"/>
      <c r="H76" s="316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>poz. parc. č. st. 60, k.ú. Sovinec</v>
      </c>
      <c r="I78" s="28" t="s">
        <v>23</v>
      </c>
      <c r="J78" s="50" t="str">
        <f>IF(J12="","",J12)</f>
        <v>12. 12. 2024</v>
      </c>
      <c r="L78" s="33"/>
    </row>
    <row r="79" spans="2:12" s="1" customFormat="1" ht="6.95" customHeight="1">
      <c r="B79" s="33"/>
      <c r="L79" s="33"/>
    </row>
    <row r="80" spans="2:12" s="1" customFormat="1" ht="40.15" customHeight="1">
      <c r="B80" s="33"/>
      <c r="C80" s="28" t="s">
        <v>25</v>
      </c>
      <c r="F80" s="26" t="str">
        <f>E15</f>
        <v>Muzeum v Bruntále p.o., Zámecké nám.7, Bruntál</v>
      </c>
      <c r="I80" s="28" t="s">
        <v>32</v>
      </c>
      <c r="J80" s="31" t="str">
        <f>E21</f>
        <v>DOLMENS building, s.r.o.. Světlá 456, Světlá Hora</v>
      </c>
      <c r="L80" s="33"/>
    </row>
    <row r="81" spans="2:65" s="1" customFormat="1" ht="15.2" customHeight="1">
      <c r="B81" s="33"/>
      <c r="C81" s="28" t="s">
        <v>30</v>
      </c>
      <c r="F81" s="26" t="str">
        <f>IF(E18="","",E18)</f>
        <v>Vyplň údaj</v>
      </c>
      <c r="I81" s="28" t="s">
        <v>36</v>
      </c>
      <c r="J81" s="31" t="str">
        <f>E24</f>
        <v>jis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9"/>
      <c r="C83" s="110" t="s">
        <v>130</v>
      </c>
      <c r="D83" s="111" t="s">
        <v>59</v>
      </c>
      <c r="E83" s="111" t="s">
        <v>55</v>
      </c>
      <c r="F83" s="111" t="s">
        <v>56</v>
      </c>
      <c r="G83" s="111" t="s">
        <v>131</v>
      </c>
      <c r="H83" s="111" t="s">
        <v>132</v>
      </c>
      <c r="I83" s="111" t="s">
        <v>133</v>
      </c>
      <c r="J83" s="111" t="s">
        <v>116</v>
      </c>
      <c r="K83" s="112" t="s">
        <v>134</v>
      </c>
      <c r="L83" s="109"/>
      <c r="M83" s="57" t="s">
        <v>19</v>
      </c>
      <c r="N83" s="58" t="s">
        <v>44</v>
      </c>
      <c r="O83" s="58" t="s">
        <v>135</v>
      </c>
      <c r="P83" s="58" t="s">
        <v>136</v>
      </c>
      <c r="Q83" s="58" t="s">
        <v>137</v>
      </c>
      <c r="R83" s="58" t="s">
        <v>138</v>
      </c>
      <c r="S83" s="58" t="s">
        <v>139</v>
      </c>
      <c r="T83" s="59" t="s">
        <v>140</v>
      </c>
    </row>
    <row r="84" spans="2:65" s="1" customFormat="1" ht="22.9" customHeight="1">
      <c r="B84" s="33"/>
      <c r="C84" s="62" t="s">
        <v>141</v>
      </c>
      <c r="J84" s="113">
        <f>BK84</f>
        <v>0</v>
      </c>
      <c r="L84" s="33"/>
      <c r="M84" s="60"/>
      <c r="N84" s="51"/>
      <c r="O84" s="51"/>
      <c r="P84" s="114">
        <f>P85</f>
        <v>0</v>
      </c>
      <c r="Q84" s="51"/>
      <c r="R84" s="114">
        <f>R85</f>
        <v>0</v>
      </c>
      <c r="S84" s="51"/>
      <c r="T84" s="115">
        <f>T85</f>
        <v>0</v>
      </c>
      <c r="AT84" s="18" t="s">
        <v>73</v>
      </c>
      <c r="AU84" s="18" t="s">
        <v>117</v>
      </c>
      <c r="BK84" s="116">
        <f>BK85</f>
        <v>0</v>
      </c>
    </row>
    <row r="85" spans="2:65" s="11" customFormat="1" ht="25.9" customHeight="1">
      <c r="B85" s="117"/>
      <c r="D85" s="118" t="s">
        <v>73</v>
      </c>
      <c r="E85" s="119" t="s">
        <v>86</v>
      </c>
      <c r="F85" s="119" t="s">
        <v>806</v>
      </c>
      <c r="I85" s="120"/>
      <c r="J85" s="121">
        <f>BK85</f>
        <v>0</v>
      </c>
      <c r="L85" s="117"/>
      <c r="M85" s="122"/>
      <c r="P85" s="123">
        <f>P86+P107+P114+P120</f>
        <v>0</v>
      </c>
      <c r="R85" s="123">
        <f>R86+R107+R114+R120</f>
        <v>0</v>
      </c>
      <c r="T85" s="124">
        <f>T86+T107+T114+T120</f>
        <v>0</v>
      </c>
      <c r="AR85" s="118" t="s">
        <v>194</v>
      </c>
      <c r="AT85" s="125" t="s">
        <v>73</v>
      </c>
      <c r="AU85" s="125" t="s">
        <v>74</v>
      </c>
      <c r="AY85" s="118" t="s">
        <v>144</v>
      </c>
      <c r="BK85" s="126">
        <f>BK86+BK107+BK114+BK120</f>
        <v>0</v>
      </c>
    </row>
    <row r="86" spans="2:65" s="11" customFormat="1" ht="22.9" customHeight="1">
      <c r="B86" s="117"/>
      <c r="D86" s="118" t="s">
        <v>73</v>
      </c>
      <c r="E86" s="127" t="s">
        <v>807</v>
      </c>
      <c r="F86" s="127" t="s">
        <v>808</v>
      </c>
      <c r="I86" s="120"/>
      <c r="J86" s="128">
        <f>BK86</f>
        <v>0</v>
      </c>
      <c r="L86" s="117"/>
      <c r="M86" s="122"/>
      <c r="P86" s="123">
        <f>SUM(P87:P106)</f>
        <v>0</v>
      </c>
      <c r="R86" s="123">
        <f>SUM(R87:R106)</f>
        <v>0</v>
      </c>
      <c r="T86" s="124">
        <f>SUM(T87:T106)</f>
        <v>0</v>
      </c>
      <c r="AR86" s="118" t="s">
        <v>194</v>
      </c>
      <c r="AT86" s="125" t="s">
        <v>73</v>
      </c>
      <c r="AU86" s="125" t="s">
        <v>82</v>
      </c>
      <c r="AY86" s="118" t="s">
        <v>144</v>
      </c>
      <c r="BK86" s="126">
        <f>SUM(BK87:BK106)</f>
        <v>0</v>
      </c>
    </row>
    <row r="87" spans="2:65" s="1" customFormat="1" ht="16.5" customHeight="1">
      <c r="B87" s="33"/>
      <c r="C87" s="129" t="s">
        <v>82</v>
      </c>
      <c r="D87" s="129" t="s">
        <v>147</v>
      </c>
      <c r="E87" s="130" t="s">
        <v>809</v>
      </c>
      <c r="F87" s="131" t="s">
        <v>810</v>
      </c>
      <c r="G87" s="132" t="s">
        <v>811</v>
      </c>
      <c r="H87" s="133">
        <v>1</v>
      </c>
      <c r="I87" s="134"/>
      <c r="J87" s="135">
        <f>ROUND(I87*H87,2)</f>
        <v>0</v>
      </c>
      <c r="K87" s="131" t="s">
        <v>812</v>
      </c>
      <c r="L87" s="33"/>
      <c r="M87" s="136" t="s">
        <v>19</v>
      </c>
      <c r="N87" s="137" t="s">
        <v>45</v>
      </c>
      <c r="P87" s="138">
        <f>O87*H87</f>
        <v>0</v>
      </c>
      <c r="Q87" s="138">
        <v>0</v>
      </c>
      <c r="R87" s="138">
        <f>Q87*H87</f>
        <v>0</v>
      </c>
      <c r="S87" s="138">
        <v>0</v>
      </c>
      <c r="T87" s="139">
        <f>S87*H87</f>
        <v>0</v>
      </c>
      <c r="AR87" s="140" t="s">
        <v>813</v>
      </c>
      <c r="AT87" s="140" t="s">
        <v>147</v>
      </c>
      <c r="AU87" s="140" t="s">
        <v>84</v>
      </c>
      <c r="AY87" s="18" t="s">
        <v>144</v>
      </c>
      <c r="BE87" s="141">
        <f>IF(N87="základní",J87,0)</f>
        <v>0</v>
      </c>
      <c r="BF87" s="141">
        <f>IF(N87="snížená",J87,0)</f>
        <v>0</v>
      </c>
      <c r="BG87" s="141">
        <f>IF(N87="zákl. přenesená",J87,0)</f>
        <v>0</v>
      </c>
      <c r="BH87" s="141">
        <f>IF(N87="sníž. přenesená",J87,0)</f>
        <v>0</v>
      </c>
      <c r="BI87" s="141">
        <f>IF(N87="nulová",J87,0)</f>
        <v>0</v>
      </c>
      <c r="BJ87" s="18" t="s">
        <v>82</v>
      </c>
      <c r="BK87" s="141">
        <f>ROUND(I87*H87,2)</f>
        <v>0</v>
      </c>
      <c r="BL87" s="18" t="s">
        <v>813</v>
      </c>
      <c r="BM87" s="140" t="s">
        <v>814</v>
      </c>
    </row>
    <row r="88" spans="2:65" s="1" customFormat="1" ht="11.25">
      <c r="B88" s="33"/>
      <c r="D88" s="142" t="s">
        <v>153</v>
      </c>
      <c r="F88" s="143" t="s">
        <v>815</v>
      </c>
      <c r="I88" s="144"/>
      <c r="L88" s="33"/>
      <c r="M88" s="145"/>
      <c r="T88" s="54"/>
      <c r="AT88" s="18" t="s">
        <v>153</v>
      </c>
      <c r="AU88" s="18" t="s">
        <v>84</v>
      </c>
    </row>
    <row r="89" spans="2:65" s="12" customFormat="1" ht="22.5">
      <c r="B89" s="146"/>
      <c r="D89" s="147" t="s">
        <v>155</v>
      </c>
      <c r="E89" s="148" t="s">
        <v>19</v>
      </c>
      <c r="F89" s="149" t="s">
        <v>816</v>
      </c>
      <c r="H89" s="148" t="s">
        <v>19</v>
      </c>
      <c r="I89" s="150"/>
      <c r="L89" s="146"/>
      <c r="M89" s="151"/>
      <c r="T89" s="152"/>
      <c r="AT89" s="148" t="s">
        <v>155</v>
      </c>
      <c r="AU89" s="148" t="s">
        <v>84</v>
      </c>
      <c r="AV89" s="12" t="s">
        <v>82</v>
      </c>
      <c r="AW89" s="12" t="s">
        <v>35</v>
      </c>
      <c r="AX89" s="12" t="s">
        <v>74</v>
      </c>
      <c r="AY89" s="148" t="s">
        <v>144</v>
      </c>
    </row>
    <row r="90" spans="2:65" s="12" customFormat="1" ht="22.5">
      <c r="B90" s="146"/>
      <c r="D90" s="147" t="s">
        <v>155</v>
      </c>
      <c r="E90" s="148" t="s">
        <v>19</v>
      </c>
      <c r="F90" s="149" t="s">
        <v>817</v>
      </c>
      <c r="H90" s="148" t="s">
        <v>19</v>
      </c>
      <c r="I90" s="150"/>
      <c r="L90" s="146"/>
      <c r="M90" s="151"/>
      <c r="T90" s="152"/>
      <c r="AT90" s="148" t="s">
        <v>155</v>
      </c>
      <c r="AU90" s="148" t="s">
        <v>84</v>
      </c>
      <c r="AV90" s="12" t="s">
        <v>82</v>
      </c>
      <c r="AW90" s="12" t="s">
        <v>35</v>
      </c>
      <c r="AX90" s="12" t="s">
        <v>74</v>
      </c>
      <c r="AY90" s="148" t="s">
        <v>144</v>
      </c>
    </row>
    <row r="91" spans="2:65" s="12" customFormat="1" ht="22.5">
      <c r="B91" s="146"/>
      <c r="D91" s="147" t="s">
        <v>155</v>
      </c>
      <c r="E91" s="148" t="s">
        <v>19</v>
      </c>
      <c r="F91" s="149" t="s">
        <v>818</v>
      </c>
      <c r="H91" s="148" t="s">
        <v>19</v>
      </c>
      <c r="I91" s="150"/>
      <c r="L91" s="146"/>
      <c r="M91" s="151"/>
      <c r="T91" s="152"/>
      <c r="AT91" s="148" t="s">
        <v>155</v>
      </c>
      <c r="AU91" s="148" t="s">
        <v>84</v>
      </c>
      <c r="AV91" s="12" t="s">
        <v>82</v>
      </c>
      <c r="AW91" s="12" t="s">
        <v>35</v>
      </c>
      <c r="AX91" s="12" t="s">
        <v>74</v>
      </c>
      <c r="AY91" s="148" t="s">
        <v>144</v>
      </c>
    </row>
    <row r="92" spans="2:65" s="12" customFormat="1" ht="11.25">
      <c r="B92" s="146"/>
      <c r="D92" s="147" t="s">
        <v>155</v>
      </c>
      <c r="E92" s="148" t="s">
        <v>19</v>
      </c>
      <c r="F92" s="149" t="s">
        <v>819</v>
      </c>
      <c r="H92" s="148" t="s">
        <v>19</v>
      </c>
      <c r="I92" s="150"/>
      <c r="L92" s="146"/>
      <c r="M92" s="151"/>
      <c r="T92" s="152"/>
      <c r="AT92" s="148" t="s">
        <v>155</v>
      </c>
      <c r="AU92" s="148" t="s">
        <v>84</v>
      </c>
      <c r="AV92" s="12" t="s">
        <v>82</v>
      </c>
      <c r="AW92" s="12" t="s">
        <v>35</v>
      </c>
      <c r="AX92" s="12" t="s">
        <v>74</v>
      </c>
      <c r="AY92" s="148" t="s">
        <v>144</v>
      </c>
    </row>
    <row r="93" spans="2:65" s="13" customFormat="1" ht="11.25">
      <c r="B93" s="153"/>
      <c r="D93" s="147" t="s">
        <v>155</v>
      </c>
      <c r="E93" s="154" t="s">
        <v>19</v>
      </c>
      <c r="F93" s="155" t="s">
        <v>820</v>
      </c>
      <c r="H93" s="156">
        <v>1</v>
      </c>
      <c r="I93" s="157"/>
      <c r="L93" s="153"/>
      <c r="M93" s="158"/>
      <c r="T93" s="159"/>
      <c r="AT93" s="154" t="s">
        <v>155</v>
      </c>
      <c r="AU93" s="154" t="s">
        <v>84</v>
      </c>
      <c r="AV93" s="13" t="s">
        <v>84</v>
      </c>
      <c r="AW93" s="13" t="s">
        <v>35</v>
      </c>
      <c r="AX93" s="13" t="s">
        <v>82</v>
      </c>
      <c r="AY93" s="154" t="s">
        <v>144</v>
      </c>
    </row>
    <row r="94" spans="2:65" s="1" customFormat="1" ht="16.5" customHeight="1">
      <c r="B94" s="33"/>
      <c r="C94" s="129" t="s">
        <v>84</v>
      </c>
      <c r="D94" s="129" t="s">
        <v>147</v>
      </c>
      <c r="E94" s="130" t="s">
        <v>821</v>
      </c>
      <c r="F94" s="131" t="s">
        <v>822</v>
      </c>
      <c r="G94" s="132" t="s">
        <v>811</v>
      </c>
      <c r="H94" s="133">
        <v>1</v>
      </c>
      <c r="I94" s="134"/>
      <c r="J94" s="135">
        <f>ROUND(I94*H94,2)</f>
        <v>0</v>
      </c>
      <c r="K94" s="131" t="s">
        <v>812</v>
      </c>
      <c r="L94" s="33"/>
      <c r="M94" s="136" t="s">
        <v>19</v>
      </c>
      <c r="N94" s="137" t="s">
        <v>45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813</v>
      </c>
      <c r="AT94" s="140" t="s">
        <v>147</v>
      </c>
      <c r="AU94" s="140" t="s">
        <v>84</v>
      </c>
      <c r="AY94" s="18" t="s">
        <v>144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8" t="s">
        <v>82</v>
      </c>
      <c r="BK94" s="141">
        <f>ROUND(I94*H94,2)</f>
        <v>0</v>
      </c>
      <c r="BL94" s="18" t="s">
        <v>813</v>
      </c>
      <c r="BM94" s="140" t="s">
        <v>823</v>
      </c>
    </row>
    <row r="95" spans="2:65" s="1" customFormat="1" ht="11.25">
      <c r="B95" s="33"/>
      <c r="D95" s="142" t="s">
        <v>153</v>
      </c>
      <c r="F95" s="143" t="s">
        <v>824</v>
      </c>
      <c r="I95" s="144"/>
      <c r="L95" s="33"/>
      <c r="M95" s="145"/>
      <c r="T95" s="54"/>
      <c r="AT95" s="18" t="s">
        <v>153</v>
      </c>
      <c r="AU95" s="18" t="s">
        <v>84</v>
      </c>
    </row>
    <row r="96" spans="2:65" s="12" customFormat="1" ht="33.75">
      <c r="B96" s="146"/>
      <c r="D96" s="147" t="s">
        <v>155</v>
      </c>
      <c r="E96" s="148" t="s">
        <v>19</v>
      </c>
      <c r="F96" s="149" t="s">
        <v>825</v>
      </c>
      <c r="H96" s="148" t="s">
        <v>19</v>
      </c>
      <c r="I96" s="150"/>
      <c r="L96" s="146"/>
      <c r="M96" s="151"/>
      <c r="T96" s="152"/>
      <c r="AT96" s="148" t="s">
        <v>155</v>
      </c>
      <c r="AU96" s="148" t="s">
        <v>84</v>
      </c>
      <c r="AV96" s="12" t="s">
        <v>82</v>
      </c>
      <c r="AW96" s="12" t="s">
        <v>35</v>
      </c>
      <c r="AX96" s="12" t="s">
        <v>74</v>
      </c>
      <c r="AY96" s="148" t="s">
        <v>144</v>
      </c>
    </row>
    <row r="97" spans="2:65" s="13" customFormat="1" ht="11.25">
      <c r="B97" s="153"/>
      <c r="D97" s="147" t="s">
        <v>155</v>
      </c>
      <c r="E97" s="154" t="s">
        <v>19</v>
      </c>
      <c r="F97" s="155" t="s">
        <v>820</v>
      </c>
      <c r="H97" s="156">
        <v>1</v>
      </c>
      <c r="I97" s="157"/>
      <c r="L97" s="153"/>
      <c r="M97" s="158"/>
      <c r="T97" s="159"/>
      <c r="AT97" s="154" t="s">
        <v>155</v>
      </c>
      <c r="AU97" s="154" t="s">
        <v>84</v>
      </c>
      <c r="AV97" s="13" t="s">
        <v>84</v>
      </c>
      <c r="AW97" s="13" t="s">
        <v>35</v>
      </c>
      <c r="AX97" s="13" t="s">
        <v>82</v>
      </c>
      <c r="AY97" s="154" t="s">
        <v>144</v>
      </c>
    </row>
    <row r="98" spans="2:65" s="1" customFormat="1" ht="16.5" customHeight="1">
      <c r="B98" s="33"/>
      <c r="C98" s="129" t="s">
        <v>164</v>
      </c>
      <c r="D98" s="129" t="s">
        <v>147</v>
      </c>
      <c r="E98" s="130" t="s">
        <v>826</v>
      </c>
      <c r="F98" s="131" t="s">
        <v>827</v>
      </c>
      <c r="G98" s="132" t="s">
        <v>811</v>
      </c>
      <c r="H98" s="133">
        <v>1</v>
      </c>
      <c r="I98" s="134"/>
      <c r="J98" s="135">
        <f>ROUND(I98*H98,2)</f>
        <v>0</v>
      </c>
      <c r="K98" s="131" t="s">
        <v>812</v>
      </c>
      <c r="L98" s="33"/>
      <c r="M98" s="136" t="s">
        <v>19</v>
      </c>
      <c r="N98" s="137" t="s">
        <v>45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813</v>
      </c>
      <c r="AT98" s="140" t="s">
        <v>147</v>
      </c>
      <c r="AU98" s="140" t="s">
        <v>84</v>
      </c>
      <c r="AY98" s="18" t="s">
        <v>144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82</v>
      </c>
      <c r="BK98" s="141">
        <f>ROUND(I98*H98,2)</f>
        <v>0</v>
      </c>
      <c r="BL98" s="18" t="s">
        <v>813</v>
      </c>
      <c r="BM98" s="140" t="s">
        <v>828</v>
      </c>
    </row>
    <row r="99" spans="2:65" s="1" customFormat="1" ht="11.25">
      <c r="B99" s="33"/>
      <c r="D99" s="142" t="s">
        <v>153</v>
      </c>
      <c r="F99" s="143" t="s">
        <v>829</v>
      </c>
      <c r="I99" s="144"/>
      <c r="L99" s="33"/>
      <c r="M99" s="145"/>
      <c r="T99" s="54"/>
      <c r="AT99" s="18" t="s">
        <v>153</v>
      </c>
      <c r="AU99" s="18" t="s">
        <v>84</v>
      </c>
    </row>
    <row r="100" spans="2:65" s="12" customFormat="1" ht="33.75">
      <c r="B100" s="146"/>
      <c r="D100" s="147" t="s">
        <v>155</v>
      </c>
      <c r="E100" s="148" t="s">
        <v>19</v>
      </c>
      <c r="F100" s="149" t="s">
        <v>830</v>
      </c>
      <c r="H100" s="148" t="s">
        <v>19</v>
      </c>
      <c r="I100" s="150"/>
      <c r="L100" s="146"/>
      <c r="M100" s="151"/>
      <c r="T100" s="152"/>
      <c r="AT100" s="148" t="s">
        <v>155</v>
      </c>
      <c r="AU100" s="148" t="s">
        <v>84</v>
      </c>
      <c r="AV100" s="12" t="s">
        <v>82</v>
      </c>
      <c r="AW100" s="12" t="s">
        <v>35</v>
      </c>
      <c r="AX100" s="12" t="s">
        <v>74</v>
      </c>
      <c r="AY100" s="148" t="s">
        <v>144</v>
      </c>
    </row>
    <row r="101" spans="2:65" s="13" customFormat="1" ht="11.25">
      <c r="B101" s="153"/>
      <c r="D101" s="147" t="s">
        <v>155</v>
      </c>
      <c r="E101" s="154" t="s">
        <v>19</v>
      </c>
      <c r="F101" s="155" t="s">
        <v>82</v>
      </c>
      <c r="H101" s="156">
        <v>1</v>
      </c>
      <c r="I101" s="157"/>
      <c r="L101" s="153"/>
      <c r="M101" s="158"/>
      <c r="T101" s="159"/>
      <c r="AT101" s="154" t="s">
        <v>155</v>
      </c>
      <c r="AU101" s="154" t="s">
        <v>84</v>
      </c>
      <c r="AV101" s="13" t="s">
        <v>84</v>
      </c>
      <c r="AW101" s="13" t="s">
        <v>35</v>
      </c>
      <c r="AX101" s="13" t="s">
        <v>82</v>
      </c>
      <c r="AY101" s="154" t="s">
        <v>144</v>
      </c>
    </row>
    <row r="102" spans="2:65" s="1" customFormat="1" ht="16.5" customHeight="1">
      <c r="B102" s="33"/>
      <c r="C102" s="129" t="s">
        <v>151</v>
      </c>
      <c r="D102" s="129" t="s">
        <v>147</v>
      </c>
      <c r="E102" s="130" t="s">
        <v>831</v>
      </c>
      <c r="F102" s="131" t="s">
        <v>832</v>
      </c>
      <c r="G102" s="132" t="s">
        <v>811</v>
      </c>
      <c r="H102" s="133">
        <v>1</v>
      </c>
      <c r="I102" s="134"/>
      <c r="J102" s="135">
        <f>ROUND(I102*H102,2)</f>
        <v>0</v>
      </c>
      <c r="K102" s="131" t="s">
        <v>812</v>
      </c>
      <c r="L102" s="33"/>
      <c r="M102" s="136" t="s">
        <v>19</v>
      </c>
      <c r="N102" s="137" t="s">
        <v>45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9">
        <f>S102*H102</f>
        <v>0</v>
      </c>
      <c r="AR102" s="140" t="s">
        <v>813</v>
      </c>
      <c r="AT102" s="140" t="s">
        <v>147</v>
      </c>
      <c r="AU102" s="140" t="s">
        <v>84</v>
      </c>
      <c r="AY102" s="18" t="s">
        <v>144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82</v>
      </c>
      <c r="BK102" s="141">
        <f>ROUND(I102*H102,2)</f>
        <v>0</v>
      </c>
      <c r="BL102" s="18" t="s">
        <v>813</v>
      </c>
      <c r="BM102" s="140" t="s">
        <v>833</v>
      </c>
    </row>
    <row r="103" spans="2:65" s="1" customFormat="1" ht="11.25">
      <c r="B103" s="33"/>
      <c r="D103" s="142" t="s">
        <v>153</v>
      </c>
      <c r="F103" s="143" t="s">
        <v>834</v>
      </c>
      <c r="I103" s="144"/>
      <c r="L103" s="33"/>
      <c r="M103" s="145"/>
      <c r="T103" s="54"/>
      <c r="AT103" s="18" t="s">
        <v>153</v>
      </c>
      <c r="AU103" s="18" t="s">
        <v>84</v>
      </c>
    </row>
    <row r="104" spans="2:65" s="12" customFormat="1" ht="22.5">
      <c r="B104" s="146"/>
      <c r="D104" s="147" t="s">
        <v>155</v>
      </c>
      <c r="E104" s="148" t="s">
        <v>19</v>
      </c>
      <c r="F104" s="149" t="s">
        <v>835</v>
      </c>
      <c r="H104" s="148" t="s">
        <v>19</v>
      </c>
      <c r="I104" s="150"/>
      <c r="L104" s="146"/>
      <c r="M104" s="151"/>
      <c r="T104" s="152"/>
      <c r="AT104" s="148" t="s">
        <v>155</v>
      </c>
      <c r="AU104" s="148" t="s">
        <v>84</v>
      </c>
      <c r="AV104" s="12" t="s">
        <v>82</v>
      </c>
      <c r="AW104" s="12" t="s">
        <v>35</v>
      </c>
      <c r="AX104" s="12" t="s">
        <v>74</v>
      </c>
      <c r="AY104" s="148" t="s">
        <v>144</v>
      </c>
    </row>
    <row r="105" spans="2:65" s="12" customFormat="1" ht="33.75">
      <c r="B105" s="146"/>
      <c r="D105" s="147" t="s">
        <v>155</v>
      </c>
      <c r="E105" s="148" t="s">
        <v>19</v>
      </c>
      <c r="F105" s="149" t="s">
        <v>836</v>
      </c>
      <c r="H105" s="148" t="s">
        <v>19</v>
      </c>
      <c r="I105" s="150"/>
      <c r="L105" s="146"/>
      <c r="M105" s="151"/>
      <c r="T105" s="152"/>
      <c r="AT105" s="148" t="s">
        <v>155</v>
      </c>
      <c r="AU105" s="148" t="s">
        <v>84</v>
      </c>
      <c r="AV105" s="12" t="s">
        <v>82</v>
      </c>
      <c r="AW105" s="12" t="s">
        <v>35</v>
      </c>
      <c r="AX105" s="12" t="s">
        <v>74</v>
      </c>
      <c r="AY105" s="148" t="s">
        <v>144</v>
      </c>
    </row>
    <row r="106" spans="2:65" s="13" customFormat="1" ht="11.25">
      <c r="B106" s="153"/>
      <c r="D106" s="147" t="s">
        <v>155</v>
      </c>
      <c r="E106" s="154" t="s">
        <v>19</v>
      </c>
      <c r="F106" s="155" t="s">
        <v>82</v>
      </c>
      <c r="H106" s="156">
        <v>1</v>
      </c>
      <c r="I106" s="157"/>
      <c r="L106" s="153"/>
      <c r="M106" s="158"/>
      <c r="T106" s="159"/>
      <c r="AT106" s="154" t="s">
        <v>155</v>
      </c>
      <c r="AU106" s="154" t="s">
        <v>84</v>
      </c>
      <c r="AV106" s="13" t="s">
        <v>84</v>
      </c>
      <c r="AW106" s="13" t="s">
        <v>35</v>
      </c>
      <c r="AX106" s="13" t="s">
        <v>82</v>
      </c>
      <c r="AY106" s="154" t="s">
        <v>144</v>
      </c>
    </row>
    <row r="107" spans="2:65" s="11" customFormat="1" ht="22.9" customHeight="1">
      <c r="B107" s="117"/>
      <c r="D107" s="118" t="s">
        <v>73</v>
      </c>
      <c r="E107" s="127" t="s">
        <v>837</v>
      </c>
      <c r="F107" s="127" t="s">
        <v>838</v>
      </c>
      <c r="I107" s="120"/>
      <c r="J107" s="128">
        <f>BK107</f>
        <v>0</v>
      </c>
      <c r="L107" s="117"/>
      <c r="M107" s="122"/>
      <c r="P107" s="123">
        <f>SUM(P108:P113)</f>
        <v>0</v>
      </c>
      <c r="R107" s="123">
        <f>SUM(R108:R113)</f>
        <v>0</v>
      </c>
      <c r="T107" s="124">
        <f>SUM(T108:T113)</f>
        <v>0</v>
      </c>
      <c r="AR107" s="118" t="s">
        <v>194</v>
      </c>
      <c r="AT107" s="125" t="s">
        <v>73</v>
      </c>
      <c r="AU107" s="125" t="s">
        <v>82</v>
      </c>
      <c r="AY107" s="118" t="s">
        <v>144</v>
      </c>
      <c r="BK107" s="126">
        <f>SUM(BK108:BK113)</f>
        <v>0</v>
      </c>
    </row>
    <row r="108" spans="2:65" s="1" customFormat="1" ht="16.5" customHeight="1">
      <c r="B108" s="33"/>
      <c r="C108" s="129" t="s">
        <v>194</v>
      </c>
      <c r="D108" s="129" t="s">
        <v>147</v>
      </c>
      <c r="E108" s="130" t="s">
        <v>839</v>
      </c>
      <c r="F108" s="131" t="s">
        <v>840</v>
      </c>
      <c r="G108" s="132" t="s">
        <v>811</v>
      </c>
      <c r="H108" s="133">
        <v>1</v>
      </c>
      <c r="I108" s="134"/>
      <c r="J108" s="135">
        <f>ROUND(I108*H108,2)</f>
        <v>0</v>
      </c>
      <c r="K108" s="131" t="s">
        <v>812</v>
      </c>
      <c r="L108" s="33"/>
      <c r="M108" s="136" t="s">
        <v>19</v>
      </c>
      <c r="N108" s="137" t="s">
        <v>45</v>
      </c>
      <c r="P108" s="138">
        <f>O108*H108</f>
        <v>0</v>
      </c>
      <c r="Q108" s="138">
        <v>0</v>
      </c>
      <c r="R108" s="138">
        <f>Q108*H108</f>
        <v>0</v>
      </c>
      <c r="S108" s="138">
        <v>0</v>
      </c>
      <c r="T108" s="139">
        <f>S108*H108</f>
        <v>0</v>
      </c>
      <c r="AR108" s="140" t="s">
        <v>813</v>
      </c>
      <c r="AT108" s="140" t="s">
        <v>147</v>
      </c>
      <c r="AU108" s="140" t="s">
        <v>84</v>
      </c>
      <c r="AY108" s="18" t="s">
        <v>144</v>
      </c>
      <c r="BE108" s="141">
        <f>IF(N108="základní",J108,0)</f>
        <v>0</v>
      </c>
      <c r="BF108" s="141">
        <f>IF(N108="snížená",J108,0)</f>
        <v>0</v>
      </c>
      <c r="BG108" s="141">
        <f>IF(N108="zákl. přenesená",J108,0)</f>
        <v>0</v>
      </c>
      <c r="BH108" s="141">
        <f>IF(N108="sníž. přenesená",J108,0)</f>
        <v>0</v>
      </c>
      <c r="BI108" s="141">
        <f>IF(N108="nulová",J108,0)</f>
        <v>0</v>
      </c>
      <c r="BJ108" s="18" t="s">
        <v>82</v>
      </c>
      <c r="BK108" s="141">
        <f>ROUND(I108*H108,2)</f>
        <v>0</v>
      </c>
      <c r="BL108" s="18" t="s">
        <v>813</v>
      </c>
      <c r="BM108" s="140" t="s">
        <v>841</v>
      </c>
    </row>
    <row r="109" spans="2:65" s="1" customFormat="1" ht="11.25">
      <c r="B109" s="33"/>
      <c r="D109" s="142" t="s">
        <v>153</v>
      </c>
      <c r="F109" s="143" t="s">
        <v>842</v>
      </c>
      <c r="I109" s="144"/>
      <c r="L109" s="33"/>
      <c r="M109" s="145"/>
      <c r="T109" s="54"/>
      <c r="AT109" s="18" t="s">
        <v>153</v>
      </c>
      <c r="AU109" s="18" t="s">
        <v>84</v>
      </c>
    </row>
    <row r="110" spans="2:65" s="12" customFormat="1" ht="22.5">
      <c r="B110" s="146"/>
      <c r="D110" s="147" t="s">
        <v>155</v>
      </c>
      <c r="E110" s="148" t="s">
        <v>19</v>
      </c>
      <c r="F110" s="149" t="s">
        <v>843</v>
      </c>
      <c r="H110" s="148" t="s">
        <v>19</v>
      </c>
      <c r="I110" s="150"/>
      <c r="L110" s="146"/>
      <c r="M110" s="151"/>
      <c r="T110" s="152"/>
      <c r="AT110" s="148" t="s">
        <v>155</v>
      </c>
      <c r="AU110" s="148" t="s">
        <v>84</v>
      </c>
      <c r="AV110" s="12" t="s">
        <v>82</v>
      </c>
      <c r="AW110" s="12" t="s">
        <v>35</v>
      </c>
      <c r="AX110" s="12" t="s">
        <v>74</v>
      </c>
      <c r="AY110" s="148" t="s">
        <v>144</v>
      </c>
    </row>
    <row r="111" spans="2:65" s="12" customFormat="1" ht="33.75">
      <c r="B111" s="146"/>
      <c r="D111" s="147" t="s">
        <v>155</v>
      </c>
      <c r="E111" s="148" t="s">
        <v>19</v>
      </c>
      <c r="F111" s="149" t="s">
        <v>844</v>
      </c>
      <c r="H111" s="148" t="s">
        <v>19</v>
      </c>
      <c r="I111" s="150"/>
      <c r="L111" s="146"/>
      <c r="M111" s="151"/>
      <c r="T111" s="152"/>
      <c r="AT111" s="148" t="s">
        <v>155</v>
      </c>
      <c r="AU111" s="148" t="s">
        <v>84</v>
      </c>
      <c r="AV111" s="12" t="s">
        <v>82</v>
      </c>
      <c r="AW111" s="12" t="s">
        <v>35</v>
      </c>
      <c r="AX111" s="12" t="s">
        <v>74</v>
      </c>
      <c r="AY111" s="148" t="s">
        <v>144</v>
      </c>
    </row>
    <row r="112" spans="2:65" s="12" customFormat="1" ht="11.25">
      <c r="B112" s="146"/>
      <c r="D112" s="147" t="s">
        <v>155</v>
      </c>
      <c r="E112" s="148" t="s">
        <v>19</v>
      </c>
      <c r="F112" s="149" t="s">
        <v>845</v>
      </c>
      <c r="H112" s="148" t="s">
        <v>19</v>
      </c>
      <c r="I112" s="150"/>
      <c r="L112" s="146"/>
      <c r="M112" s="151"/>
      <c r="T112" s="152"/>
      <c r="AT112" s="148" t="s">
        <v>155</v>
      </c>
      <c r="AU112" s="148" t="s">
        <v>84</v>
      </c>
      <c r="AV112" s="12" t="s">
        <v>82</v>
      </c>
      <c r="AW112" s="12" t="s">
        <v>35</v>
      </c>
      <c r="AX112" s="12" t="s">
        <v>74</v>
      </c>
      <c r="AY112" s="148" t="s">
        <v>144</v>
      </c>
    </row>
    <row r="113" spans="2:65" s="13" customFormat="1" ht="11.25">
      <c r="B113" s="153"/>
      <c r="D113" s="147" t="s">
        <v>155</v>
      </c>
      <c r="E113" s="154" t="s">
        <v>19</v>
      </c>
      <c r="F113" s="155" t="s">
        <v>82</v>
      </c>
      <c r="H113" s="156">
        <v>1</v>
      </c>
      <c r="I113" s="157"/>
      <c r="L113" s="153"/>
      <c r="M113" s="158"/>
      <c r="T113" s="159"/>
      <c r="AT113" s="154" t="s">
        <v>155</v>
      </c>
      <c r="AU113" s="154" t="s">
        <v>84</v>
      </c>
      <c r="AV113" s="13" t="s">
        <v>84</v>
      </c>
      <c r="AW113" s="13" t="s">
        <v>35</v>
      </c>
      <c r="AX113" s="13" t="s">
        <v>82</v>
      </c>
      <c r="AY113" s="154" t="s">
        <v>144</v>
      </c>
    </row>
    <row r="114" spans="2:65" s="11" customFormat="1" ht="22.9" customHeight="1">
      <c r="B114" s="117"/>
      <c r="D114" s="118" t="s">
        <v>73</v>
      </c>
      <c r="E114" s="127" t="s">
        <v>846</v>
      </c>
      <c r="F114" s="127" t="s">
        <v>847</v>
      </c>
      <c r="I114" s="120"/>
      <c r="J114" s="128">
        <f>BK114</f>
        <v>0</v>
      </c>
      <c r="L114" s="117"/>
      <c r="M114" s="122"/>
      <c r="P114" s="123">
        <f>SUM(P115:P119)</f>
        <v>0</v>
      </c>
      <c r="R114" s="123">
        <f>SUM(R115:R119)</f>
        <v>0</v>
      </c>
      <c r="T114" s="124">
        <f>SUM(T115:T119)</f>
        <v>0</v>
      </c>
      <c r="AR114" s="118" t="s">
        <v>194</v>
      </c>
      <c r="AT114" s="125" t="s">
        <v>73</v>
      </c>
      <c r="AU114" s="125" t="s">
        <v>82</v>
      </c>
      <c r="AY114" s="118" t="s">
        <v>144</v>
      </c>
      <c r="BK114" s="126">
        <f>SUM(BK115:BK119)</f>
        <v>0</v>
      </c>
    </row>
    <row r="115" spans="2:65" s="1" customFormat="1" ht="33" customHeight="1">
      <c r="B115" s="33"/>
      <c r="C115" s="129" t="s">
        <v>145</v>
      </c>
      <c r="D115" s="129" t="s">
        <v>147</v>
      </c>
      <c r="E115" s="130" t="s">
        <v>848</v>
      </c>
      <c r="F115" s="131" t="s">
        <v>849</v>
      </c>
      <c r="G115" s="132" t="s">
        <v>811</v>
      </c>
      <c r="H115" s="133">
        <v>1</v>
      </c>
      <c r="I115" s="134"/>
      <c r="J115" s="135">
        <f>ROUND(I115*H115,2)</f>
        <v>0</v>
      </c>
      <c r="K115" s="131" t="s">
        <v>812</v>
      </c>
      <c r="L115" s="33"/>
      <c r="M115" s="136" t="s">
        <v>19</v>
      </c>
      <c r="N115" s="137" t="s">
        <v>45</v>
      </c>
      <c r="P115" s="138">
        <f>O115*H115</f>
        <v>0</v>
      </c>
      <c r="Q115" s="138">
        <v>0</v>
      </c>
      <c r="R115" s="138">
        <f>Q115*H115</f>
        <v>0</v>
      </c>
      <c r="S115" s="138">
        <v>0</v>
      </c>
      <c r="T115" s="139">
        <f>S115*H115</f>
        <v>0</v>
      </c>
      <c r="AR115" s="140" t="s">
        <v>813</v>
      </c>
      <c r="AT115" s="140" t="s">
        <v>147</v>
      </c>
      <c r="AU115" s="140" t="s">
        <v>84</v>
      </c>
      <c r="AY115" s="18" t="s">
        <v>144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8" t="s">
        <v>82</v>
      </c>
      <c r="BK115" s="141">
        <f>ROUND(I115*H115,2)</f>
        <v>0</v>
      </c>
      <c r="BL115" s="18" t="s">
        <v>813</v>
      </c>
      <c r="BM115" s="140" t="s">
        <v>850</v>
      </c>
    </row>
    <row r="116" spans="2:65" s="1" customFormat="1" ht="11.25">
      <c r="B116" s="33"/>
      <c r="D116" s="142" t="s">
        <v>153</v>
      </c>
      <c r="F116" s="143" t="s">
        <v>851</v>
      </c>
      <c r="I116" s="144"/>
      <c r="L116" s="33"/>
      <c r="M116" s="145"/>
      <c r="T116" s="54"/>
      <c r="AT116" s="18" t="s">
        <v>153</v>
      </c>
      <c r="AU116" s="18" t="s">
        <v>84</v>
      </c>
    </row>
    <row r="117" spans="2:65" s="1" customFormat="1" ht="39">
      <c r="B117" s="33"/>
      <c r="D117" s="147" t="s">
        <v>162</v>
      </c>
      <c r="F117" s="160" t="s">
        <v>852</v>
      </c>
      <c r="I117" s="144"/>
      <c r="L117" s="33"/>
      <c r="M117" s="145"/>
      <c r="T117" s="54"/>
      <c r="AT117" s="18" t="s">
        <v>162</v>
      </c>
      <c r="AU117" s="18" t="s">
        <v>84</v>
      </c>
    </row>
    <row r="118" spans="2:65" s="12" customFormat="1" ht="33.75">
      <c r="B118" s="146"/>
      <c r="D118" s="147" t="s">
        <v>155</v>
      </c>
      <c r="E118" s="148" t="s">
        <v>19</v>
      </c>
      <c r="F118" s="149" t="s">
        <v>853</v>
      </c>
      <c r="H118" s="148" t="s">
        <v>19</v>
      </c>
      <c r="I118" s="150"/>
      <c r="L118" s="146"/>
      <c r="M118" s="151"/>
      <c r="T118" s="152"/>
      <c r="AT118" s="148" t="s">
        <v>155</v>
      </c>
      <c r="AU118" s="148" t="s">
        <v>84</v>
      </c>
      <c r="AV118" s="12" t="s">
        <v>82</v>
      </c>
      <c r="AW118" s="12" t="s">
        <v>35</v>
      </c>
      <c r="AX118" s="12" t="s">
        <v>74</v>
      </c>
      <c r="AY118" s="148" t="s">
        <v>144</v>
      </c>
    </row>
    <row r="119" spans="2:65" s="13" customFormat="1" ht="11.25">
      <c r="B119" s="153"/>
      <c r="D119" s="147" t="s">
        <v>155</v>
      </c>
      <c r="E119" s="154" t="s">
        <v>19</v>
      </c>
      <c r="F119" s="155" t="s">
        <v>82</v>
      </c>
      <c r="H119" s="156">
        <v>1</v>
      </c>
      <c r="I119" s="157"/>
      <c r="L119" s="153"/>
      <c r="M119" s="158"/>
      <c r="T119" s="159"/>
      <c r="AT119" s="154" t="s">
        <v>155</v>
      </c>
      <c r="AU119" s="154" t="s">
        <v>84</v>
      </c>
      <c r="AV119" s="13" t="s">
        <v>84</v>
      </c>
      <c r="AW119" s="13" t="s">
        <v>35</v>
      </c>
      <c r="AX119" s="13" t="s">
        <v>82</v>
      </c>
      <c r="AY119" s="154" t="s">
        <v>144</v>
      </c>
    </row>
    <row r="120" spans="2:65" s="11" customFormat="1" ht="22.9" customHeight="1">
      <c r="B120" s="117"/>
      <c r="D120" s="118" t="s">
        <v>73</v>
      </c>
      <c r="E120" s="127" t="s">
        <v>854</v>
      </c>
      <c r="F120" s="127" t="s">
        <v>855</v>
      </c>
      <c r="I120" s="120"/>
      <c r="J120" s="128">
        <f>BK120</f>
        <v>0</v>
      </c>
      <c r="L120" s="117"/>
      <c r="M120" s="122"/>
      <c r="P120" s="123">
        <f>SUM(P121:P124)</f>
        <v>0</v>
      </c>
      <c r="R120" s="123">
        <f>SUM(R121:R124)</f>
        <v>0</v>
      </c>
      <c r="T120" s="124">
        <f>SUM(T121:T124)</f>
        <v>0</v>
      </c>
      <c r="AR120" s="118" t="s">
        <v>194</v>
      </c>
      <c r="AT120" s="125" t="s">
        <v>73</v>
      </c>
      <c r="AU120" s="125" t="s">
        <v>82</v>
      </c>
      <c r="AY120" s="118" t="s">
        <v>144</v>
      </c>
      <c r="BK120" s="126">
        <f>SUM(BK121:BK124)</f>
        <v>0</v>
      </c>
    </row>
    <row r="121" spans="2:65" s="1" customFormat="1" ht="16.5" customHeight="1">
      <c r="B121" s="33"/>
      <c r="C121" s="129" t="s">
        <v>205</v>
      </c>
      <c r="D121" s="129" t="s">
        <v>147</v>
      </c>
      <c r="E121" s="130" t="s">
        <v>856</v>
      </c>
      <c r="F121" s="131" t="s">
        <v>857</v>
      </c>
      <c r="G121" s="132" t="s">
        <v>811</v>
      </c>
      <c r="H121" s="133">
        <v>1</v>
      </c>
      <c r="I121" s="134"/>
      <c r="J121" s="135">
        <f>ROUND(I121*H121,2)</f>
        <v>0</v>
      </c>
      <c r="K121" s="131" t="s">
        <v>812</v>
      </c>
      <c r="L121" s="33"/>
      <c r="M121" s="136" t="s">
        <v>19</v>
      </c>
      <c r="N121" s="137" t="s">
        <v>45</v>
      </c>
      <c r="P121" s="138">
        <f>O121*H121</f>
        <v>0</v>
      </c>
      <c r="Q121" s="138">
        <v>0</v>
      </c>
      <c r="R121" s="138">
        <f>Q121*H121</f>
        <v>0</v>
      </c>
      <c r="S121" s="138">
        <v>0</v>
      </c>
      <c r="T121" s="139">
        <f>S121*H121</f>
        <v>0</v>
      </c>
      <c r="AR121" s="140" t="s">
        <v>813</v>
      </c>
      <c r="AT121" s="140" t="s">
        <v>147</v>
      </c>
      <c r="AU121" s="140" t="s">
        <v>84</v>
      </c>
      <c r="AY121" s="18" t="s">
        <v>144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8" t="s">
        <v>82</v>
      </c>
      <c r="BK121" s="141">
        <f>ROUND(I121*H121,2)</f>
        <v>0</v>
      </c>
      <c r="BL121" s="18" t="s">
        <v>813</v>
      </c>
      <c r="BM121" s="140" t="s">
        <v>858</v>
      </c>
    </row>
    <row r="122" spans="2:65" s="1" customFormat="1" ht="11.25">
      <c r="B122" s="33"/>
      <c r="D122" s="142" t="s">
        <v>153</v>
      </c>
      <c r="F122" s="143" t="s">
        <v>859</v>
      </c>
      <c r="I122" s="144"/>
      <c r="L122" s="33"/>
      <c r="M122" s="145"/>
      <c r="T122" s="54"/>
      <c r="AT122" s="18" t="s">
        <v>153</v>
      </c>
      <c r="AU122" s="18" t="s">
        <v>84</v>
      </c>
    </row>
    <row r="123" spans="2:65" s="12" customFormat="1" ht="22.5">
      <c r="B123" s="146"/>
      <c r="D123" s="147" t="s">
        <v>155</v>
      </c>
      <c r="E123" s="148" t="s">
        <v>19</v>
      </c>
      <c r="F123" s="149" t="s">
        <v>860</v>
      </c>
      <c r="H123" s="148" t="s">
        <v>19</v>
      </c>
      <c r="I123" s="150"/>
      <c r="L123" s="146"/>
      <c r="M123" s="151"/>
      <c r="T123" s="152"/>
      <c r="AT123" s="148" t="s">
        <v>155</v>
      </c>
      <c r="AU123" s="148" t="s">
        <v>84</v>
      </c>
      <c r="AV123" s="12" t="s">
        <v>82</v>
      </c>
      <c r="AW123" s="12" t="s">
        <v>35</v>
      </c>
      <c r="AX123" s="12" t="s">
        <v>74</v>
      </c>
      <c r="AY123" s="148" t="s">
        <v>144</v>
      </c>
    </row>
    <row r="124" spans="2:65" s="13" customFormat="1" ht="11.25">
      <c r="B124" s="153"/>
      <c r="D124" s="147" t="s">
        <v>155</v>
      </c>
      <c r="E124" s="154" t="s">
        <v>19</v>
      </c>
      <c r="F124" s="155" t="s">
        <v>82</v>
      </c>
      <c r="H124" s="156">
        <v>1</v>
      </c>
      <c r="I124" s="157"/>
      <c r="L124" s="153"/>
      <c r="M124" s="187"/>
      <c r="N124" s="188"/>
      <c r="O124" s="188"/>
      <c r="P124" s="188"/>
      <c r="Q124" s="188"/>
      <c r="R124" s="188"/>
      <c r="S124" s="188"/>
      <c r="T124" s="189"/>
      <c r="AT124" s="154" t="s">
        <v>155</v>
      </c>
      <c r="AU124" s="154" t="s">
        <v>84</v>
      </c>
      <c r="AV124" s="13" t="s">
        <v>84</v>
      </c>
      <c r="AW124" s="13" t="s">
        <v>35</v>
      </c>
      <c r="AX124" s="13" t="s">
        <v>82</v>
      </c>
      <c r="AY124" s="154" t="s">
        <v>144</v>
      </c>
    </row>
    <row r="125" spans="2:65" s="1" customFormat="1" ht="6.95" customHeight="1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LEqwiDkptlO/2a6KMn94qhpE+7qE/6sW+2PA5HKdpGcDVz+h53zHP/80nQ8YqhN9iaPk3ACwuiFVD4sFtK8OgA==" saltValue="2t8kerd9cq62FNOLspLEV/zzBiyeqTXYmilX39xO8GDUlU6MxHrtWxGjm2CWE0qyz9rP33M8f9aFk7fzUTcVPQ==" spinCount="100000" sheet="1" objects="1" scenarios="1" formatColumns="0" formatRows="0" autoFilter="0"/>
  <autoFilter ref="C83:K124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95" r:id="rId2" xr:uid="{00000000-0004-0000-0200-000001000000}"/>
    <hyperlink ref="F99" r:id="rId3" xr:uid="{00000000-0004-0000-0200-000002000000}"/>
    <hyperlink ref="F103" r:id="rId4" xr:uid="{00000000-0004-0000-0200-000003000000}"/>
    <hyperlink ref="F109" r:id="rId5" xr:uid="{00000000-0004-0000-0200-000004000000}"/>
    <hyperlink ref="F116" r:id="rId6" xr:uid="{00000000-0004-0000-0200-000005000000}"/>
    <hyperlink ref="F122" r:id="rId7" xr:uid="{00000000-0004-0000-02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13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861</v>
      </c>
      <c r="H4" s="21"/>
    </row>
    <row r="5" spans="2:8" ht="12" customHeight="1">
      <c r="B5" s="21"/>
      <c r="C5" s="25" t="s">
        <v>13</v>
      </c>
      <c r="D5" s="285" t="s">
        <v>14</v>
      </c>
      <c r="E5" s="281"/>
      <c r="F5" s="281"/>
      <c r="H5" s="21"/>
    </row>
    <row r="6" spans="2:8" ht="36.950000000000003" customHeight="1">
      <c r="B6" s="21"/>
      <c r="C6" s="27" t="s">
        <v>16</v>
      </c>
      <c r="D6" s="282" t="s">
        <v>17</v>
      </c>
      <c r="E6" s="281"/>
      <c r="F6" s="281"/>
      <c r="H6" s="21"/>
    </row>
    <row r="7" spans="2:8" ht="16.5" customHeight="1">
      <c r="B7" s="21"/>
      <c r="C7" s="28" t="s">
        <v>23</v>
      </c>
      <c r="D7" s="50" t="str">
        <f>'Rekapitulace stavby'!AN8</f>
        <v>12. 12. 2024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09"/>
      <c r="C9" s="110" t="s">
        <v>55</v>
      </c>
      <c r="D9" s="111" t="s">
        <v>56</v>
      </c>
      <c r="E9" s="111" t="s">
        <v>131</v>
      </c>
      <c r="F9" s="112" t="s">
        <v>862</v>
      </c>
      <c r="H9" s="109"/>
    </row>
    <row r="10" spans="2:8" s="1" customFormat="1" ht="26.45" customHeight="1">
      <c r="B10" s="33"/>
      <c r="C10" s="190" t="s">
        <v>863</v>
      </c>
      <c r="D10" s="190" t="s">
        <v>80</v>
      </c>
      <c r="H10" s="33"/>
    </row>
    <row r="11" spans="2:8" s="1" customFormat="1" ht="16.899999999999999" customHeight="1">
      <c r="B11" s="33"/>
      <c r="C11" s="191" t="s">
        <v>100</v>
      </c>
      <c r="D11" s="192" t="s">
        <v>101</v>
      </c>
      <c r="E11" s="193" t="s">
        <v>91</v>
      </c>
      <c r="F11" s="194">
        <v>280.375</v>
      </c>
      <c r="H11" s="33"/>
    </row>
    <row r="12" spans="2:8" s="1" customFormat="1" ht="22.5">
      <c r="B12" s="33"/>
      <c r="C12" s="195" t="s">
        <v>19</v>
      </c>
      <c r="D12" s="195" t="s">
        <v>692</v>
      </c>
      <c r="E12" s="18" t="s">
        <v>19</v>
      </c>
      <c r="F12" s="196">
        <v>0</v>
      </c>
      <c r="H12" s="33"/>
    </row>
    <row r="13" spans="2:8" s="1" customFormat="1" ht="16.899999999999999" customHeight="1">
      <c r="B13" s="33"/>
      <c r="C13" s="195" t="s">
        <v>19</v>
      </c>
      <c r="D13" s="195" t="s">
        <v>693</v>
      </c>
      <c r="E13" s="18" t="s">
        <v>19</v>
      </c>
      <c r="F13" s="196">
        <v>271.875</v>
      </c>
      <c r="H13" s="33"/>
    </row>
    <row r="14" spans="2:8" s="1" customFormat="1" ht="16.899999999999999" customHeight="1">
      <c r="B14" s="33"/>
      <c r="C14" s="195" t="s">
        <v>19</v>
      </c>
      <c r="D14" s="195" t="s">
        <v>577</v>
      </c>
      <c r="E14" s="18" t="s">
        <v>19</v>
      </c>
      <c r="F14" s="196">
        <v>8.5</v>
      </c>
      <c r="H14" s="33"/>
    </row>
    <row r="15" spans="2:8" s="1" customFormat="1" ht="16.899999999999999" customHeight="1">
      <c r="B15" s="33"/>
      <c r="C15" s="195" t="s">
        <v>100</v>
      </c>
      <c r="D15" s="195" t="s">
        <v>180</v>
      </c>
      <c r="E15" s="18" t="s">
        <v>19</v>
      </c>
      <c r="F15" s="196">
        <v>280.375</v>
      </c>
      <c r="H15" s="33"/>
    </row>
    <row r="16" spans="2:8" s="1" customFormat="1" ht="16.899999999999999" customHeight="1">
      <c r="B16" s="33"/>
      <c r="C16" s="197" t="s">
        <v>864</v>
      </c>
      <c r="H16" s="33"/>
    </row>
    <row r="17" spans="2:8" s="1" customFormat="1" ht="16.899999999999999" customHeight="1">
      <c r="B17" s="33"/>
      <c r="C17" s="195" t="s">
        <v>688</v>
      </c>
      <c r="D17" s="195" t="s">
        <v>865</v>
      </c>
      <c r="E17" s="18" t="s">
        <v>91</v>
      </c>
      <c r="F17" s="196">
        <v>358.9</v>
      </c>
      <c r="H17" s="33"/>
    </row>
    <row r="18" spans="2:8" s="1" customFormat="1" ht="22.5">
      <c r="B18" s="33"/>
      <c r="C18" s="195" t="s">
        <v>475</v>
      </c>
      <c r="D18" s="195" t="s">
        <v>866</v>
      </c>
      <c r="E18" s="18" t="s">
        <v>91</v>
      </c>
      <c r="F18" s="196">
        <v>103.55</v>
      </c>
      <c r="H18" s="33"/>
    </row>
    <row r="19" spans="2:8" s="1" customFormat="1" ht="16.899999999999999" customHeight="1">
      <c r="B19" s="33"/>
      <c r="C19" s="195" t="s">
        <v>493</v>
      </c>
      <c r="D19" s="195" t="s">
        <v>867</v>
      </c>
      <c r="E19" s="18" t="s">
        <v>91</v>
      </c>
      <c r="F19" s="196">
        <v>28.15</v>
      </c>
      <c r="H19" s="33"/>
    </row>
    <row r="20" spans="2:8" s="1" customFormat="1" ht="16.899999999999999" customHeight="1">
      <c r="B20" s="33"/>
      <c r="C20" s="195" t="s">
        <v>484</v>
      </c>
      <c r="D20" s="195" t="s">
        <v>868</v>
      </c>
      <c r="E20" s="18" t="s">
        <v>398</v>
      </c>
      <c r="F20" s="196">
        <v>2.8479999999999999</v>
      </c>
      <c r="H20" s="33"/>
    </row>
    <row r="21" spans="2:8" s="1" customFormat="1" ht="24">
      <c r="B21" s="33"/>
      <c r="C21" s="191" t="s">
        <v>580</v>
      </c>
      <c r="D21" s="192" t="s">
        <v>869</v>
      </c>
      <c r="E21" s="193" t="s">
        <v>91</v>
      </c>
      <c r="F21" s="194">
        <v>264.01</v>
      </c>
      <c r="H21" s="33"/>
    </row>
    <row r="22" spans="2:8" s="1" customFormat="1" ht="16.899999999999999" customHeight="1">
      <c r="B22" s="33"/>
      <c r="C22" s="195" t="s">
        <v>19</v>
      </c>
      <c r="D22" s="195" t="s">
        <v>575</v>
      </c>
      <c r="E22" s="18" t="s">
        <v>19</v>
      </c>
      <c r="F22" s="196">
        <v>0</v>
      </c>
      <c r="H22" s="33"/>
    </row>
    <row r="23" spans="2:8" s="1" customFormat="1" ht="16.899999999999999" customHeight="1">
      <c r="B23" s="33"/>
      <c r="C23" s="195" t="s">
        <v>19</v>
      </c>
      <c r="D23" s="195" t="s">
        <v>576</v>
      </c>
      <c r="E23" s="18" t="s">
        <v>19</v>
      </c>
      <c r="F23" s="196">
        <v>253.125</v>
      </c>
      <c r="H23" s="33"/>
    </row>
    <row r="24" spans="2:8" s="1" customFormat="1" ht="16.899999999999999" customHeight="1">
      <c r="B24" s="33"/>
      <c r="C24" s="195" t="s">
        <v>19</v>
      </c>
      <c r="D24" s="195" t="s">
        <v>577</v>
      </c>
      <c r="E24" s="18" t="s">
        <v>19</v>
      </c>
      <c r="F24" s="196">
        <v>8.5</v>
      </c>
      <c r="H24" s="33"/>
    </row>
    <row r="25" spans="2:8" s="1" customFormat="1" ht="16.899999999999999" customHeight="1">
      <c r="B25" s="33"/>
      <c r="C25" s="195" t="s">
        <v>19</v>
      </c>
      <c r="D25" s="195" t="s">
        <v>578</v>
      </c>
      <c r="E25" s="18" t="s">
        <v>19</v>
      </c>
      <c r="F25" s="196">
        <v>1.125</v>
      </c>
      <c r="H25" s="33"/>
    </row>
    <row r="26" spans="2:8" s="1" customFormat="1" ht="22.5">
      <c r="B26" s="33"/>
      <c r="C26" s="195" t="s">
        <v>19</v>
      </c>
      <c r="D26" s="195" t="s">
        <v>579</v>
      </c>
      <c r="E26" s="18" t="s">
        <v>19</v>
      </c>
      <c r="F26" s="196">
        <v>1.26</v>
      </c>
      <c r="H26" s="33"/>
    </row>
    <row r="27" spans="2:8" s="1" customFormat="1" ht="16.899999999999999" customHeight="1">
      <c r="B27" s="33"/>
      <c r="C27" s="195" t="s">
        <v>580</v>
      </c>
      <c r="D27" s="195" t="s">
        <v>193</v>
      </c>
      <c r="E27" s="18" t="s">
        <v>19</v>
      </c>
      <c r="F27" s="196">
        <v>264.01</v>
      </c>
      <c r="H27" s="33"/>
    </row>
    <row r="28" spans="2:8" s="1" customFormat="1" ht="24">
      <c r="B28" s="33"/>
      <c r="C28" s="191" t="s">
        <v>106</v>
      </c>
      <c r="D28" s="192" t="s">
        <v>107</v>
      </c>
      <c r="E28" s="193" t="s">
        <v>91</v>
      </c>
      <c r="F28" s="194">
        <v>71.400000000000006</v>
      </c>
      <c r="H28" s="33"/>
    </row>
    <row r="29" spans="2:8" s="1" customFormat="1" ht="22.5">
      <c r="B29" s="33"/>
      <c r="C29" s="195" t="s">
        <v>19</v>
      </c>
      <c r="D29" s="195" t="s">
        <v>211</v>
      </c>
      <c r="E29" s="18" t="s">
        <v>19</v>
      </c>
      <c r="F29" s="196">
        <v>0</v>
      </c>
      <c r="H29" s="33"/>
    </row>
    <row r="30" spans="2:8" s="1" customFormat="1" ht="22.5">
      <c r="B30" s="33"/>
      <c r="C30" s="195" t="s">
        <v>19</v>
      </c>
      <c r="D30" s="195" t="s">
        <v>696</v>
      </c>
      <c r="E30" s="18" t="s">
        <v>19</v>
      </c>
      <c r="F30" s="196">
        <v>71.400000000000006</v>
      </c>
      <c r="H30" s="33"/>
    </row>
    <row r="31" spans="2:8" s="1" customFormat="1" ht="16.899999999999999" customHeight="1">
      <c r="B31" s="33"/>
      <c r="C31" s="195" t="s">
        <v>106</v>
      </c>
      <c r="D31" s="195" t="s">
        <v>180</v>
      </c>
      <c r="E31" s="18" t="s">
        <v>19</v>
      </c>
      <c r="F31" s="196">
        <v>71.400000000000006</v>
      </c>
      <c r="H31" s="33"/>
    </row>
    <row r="32" spans="2:8" s="1" customFormat="1" ht="16.899999999999999" customHeight="1">
      <c r="B32" s="33"/>
      <c r="C32" s="197" t="s">
        <v>864</v>
      </c>
      <c r="H32" s="33"/>
    </row>
    <row r="33" spans="2:8" s="1" customFormat="1" ht="16.899999999999999" customHeight="1">
      <c r="B33" s="33"/>
      <c r="C33" s="195" t="s">
        <v>688</v>
      </c>
      <c r="D33" s="195" t="s">
        <v>865</v>
      </c>
      <c r="E33" s="18" t="s">
        <v>91</v>
      </c>
      <c r="F33" s="196">
        <v>358.9</v>
      </c>
      <c r="H33" s="33"/>
    </row>
    <row r="34" spans="2:8" s="1" customFormat="1" ht="22.5">
      <c r="B34" s="33"/>
      <c r="C34" s="195" t="s">
        <v>475</v>
      </c>
      <c r="D34" s="195" t="s">
        <v>866</v>
      </c>
      <c r="E34" s="18" t="s">
        <v>91</v>
      </c>
      <c r="F34" s="196">
        <v>103.55</v>
      </c>
      <c r="H34" s="33"/>
    </row>
    <row r="35" spans="2:8" s="1" customFormat="1" ht="22.5">
      <c r="B35" s="33"/>
      <c r="C35" s="195" t="s">
        <v>498</v>
      </c>
      <c r="D35" s="195" t="s">
        <v>870</v>
      </c>
      <c r="E35" s="18" t="s">
        <v>91</v>
      </c>
      <c r="F35" s="196">
        <v>356.9</v>
      </c>
      <c r="H35" s="33"/>
    </row>
    <row r="36" spans="2:8" s="1" customFormat="1" ht="16.899999999999999" customHeight="1">
      <c r="B36" s="33"/>
      <c r="C36" s="195" t="s">
        <v>484</v>
      </c>
      <c r="D36" s="195" t="s">
        <v>868</v>
      </c>
      <c r="E36" s="18" t="s">
        <v>398</v>
      </c>
      <c r="F36" s="196">
        <v>2.8479999999999999</v>
      </c>
      <c r="H36" s="33"/>
    </row>
    <row r="37" spans="2:8" s="1" customFormat="1" ht="16.899999999999999" customHeight="1">
      <c r="B37" s="33"/>
      <c r="C37" s="191" t="s">
        <v>871</v>
      </c>
      <c r="D37" s="192" t="s">
        <v>872</v>
      </c>
      <c r="E37" s="193" t="s">
        <v>91</v>
      </c>
      <c r="F37" s="194">
        <v>544</v>
      </c>
      <c r="H37" s="33"/>
    </row>
    <row r="38" spans="2:8" s="1" customFormat="1" ht="16.899999999999999" customHeight="1">
      <c r="B38" s="33"/>
      <c r="C38" s="191" t="s">
        <v>103</v>
      </c>
      <c r="D38" s="192" t="s">
        <v>104</v>
      </c>
      <c r="E38" s="193" t="s">
        <v>91</v>
      </c>
      <c r="F38" s="194">
        <v>1.125</v>
      </c>
      <c r="H38" s="33"/>
    </row>
    <row r="39" spans="2:8" s="1" customFormat="1" ht="16.899999999999999" customHeight="1">
      <c r="B39" s="33"/>
      <c r="C39" s="195" t="s">
        <v>19</v>
      </c>
      <c r="D39" s="195" t="s">
        <v>694</v>
      </c>
      <c r="E39" s="18" t="s">
        <v>19</v>
      </c>
      <c r="F39" s="196">
        <v>1.125</v>
      </c>
      <c r="H39" s="33"/>
    </row>
    <row r="40" spans="2:8" s="1" customFormat="1" ht="16.899999999999999" customHeight="1">
      <c r="B40" s="33"/>
      <c r="C40" s="195" t="s">
        <v>103</v>
      </c>
      <c r="D40" s="195" t="s">
        <v>180</v>
      </c>
      <c r="E40" s="18" t="s">
        <v>19</v>
      </c>
      <c r="F40" s="196">
        <v>1.125</v>
      </c>
      <c r="H40" s="33"/>
    </row>
    <row r="41" spans="2:8" s="1" customFormat="1" ht="16.899999999999999" customHeight="1">
      <c r="B41" s="33"/>
      <c r="C41" s="197" t="s">
        <v>864</v>
      </c>
      <c r="H41" s="33"/>
    </row>
    <row r="42" spans="2:8" s="1" customFormat="1" ht="16.899999999999999" customHeight="1">
      <c r="B42" s="33"/>
      <c r="C42" s="195" t="s">
        <v>688</v>
      </c>
      <c r="D42" s="195" t="s">
        <v>865</v>
      </c>
      <c r="E42" s="18" t="s">
        <v>91</v>
      </c>
      <c r="F42" s="196">
        <v>358.9</v>
      </c>
      <c r="H42" s="33"/>
    </row>
    <row r="43" spans="2:8" s="1" customFormat="1" ht="22.5">
      <c r="B43" s="33"/>
      <c r="C43" s="195" t="s">
        <v>475</v>
      </c>
      <c r="D43" s="195" t="s">
        <v>866</v>
      </c>
      <c r="E43" s="18" t="s">
        <v>91</v>
      </c>
      <c r="F43" s="196">
        <v>103.55</v>
      </c>
      <c r="H43" s="33"/>
    </row>
    <row r="44" spans="2:8" s="1" customFormat="1" ht="16.899999999999999" customHeight="1">
      <c r="B44" s="33"/>
      <c r="C44" s="195" t="s">
        <v>493</v>
      </c>
      <c r="D44" s="195" t="s">
        <v>867</v>
      </c>
      <c r="E44" s="18" t="s">
        <v>91</v>
      </c>
      <c r="F44" s="196">
        <v>28.15</v>
      </c>
      <c r="H44" s="33"/>
    </row>
    <row r="45" spans="2:8" s="1" customFormat="1" ht="22.5">
      <c r="B45" s="33"/>
      <c r="C45" s="195" t="s">
        <v>498</v>
      </c>
      <c r="D45" s="195" t="s">
        <v>870</v>
      </c>
      <c r="E45" s="18" t="s">
        <v>91</v>
      </c>
      <c r="F45" s="196">
        <v>356.9</v>
      </c>
      <c r="H45" s="33"/>
    </row>
    <row r="46" spans="2:8" s="1" customFormat="1" ht="16.899999999999999" customHeight="1">
      <c r="B46" s="33"/>
      <c r="C46" s="195" t="s">
        <v>484</v>
      </c>
      <c r="D46" s="195" t="s">
        <v>868</v>
      </c>
      <c r="E46" s="18" t="s">
        <v>398</v>
      </c>
      <c r="F46" s="196">
        <v>2.8479999999999999</v>
      </c>
      <c r="H46" s="33"/>
    </row>
    <row r="47" spans="2:8" s="1" customFormat="1" ht="16.899999999999999" customHeight="1">
      <c r="B47" s="33"/>
      <c r="C47" s="191" t="s">
        <v>89</v>
      </c>
      <c r="D47" s="192" t="s">
        <v>90</v>
      </c>
      <c r="E47" s="193" t="s">
        <v>91</v>
      </c>
      <c r="F47" s="194">
        <v>384</v>
      </c>
      <c r="H47" s="33"/>
    </row>
    <row r="48" spans="2:8" s="1" customFormat="1" ht="16.899999999999999" customHeight="1">
      <c r="B48" s="33"/>
      <c r="C48" s="195" t="s">
        <v>19</v>
      </c>
      <c r="D48" s="195" t="s">
        <v>176</v>
      </c>
      <c r="E48" s="18" t="s">
        <v>19</v>
      </c>
      <c r="F48" s="196">
        <v>0</v>
      </c>
      <c r="H48" s="33"/>
    </row>
    <row r="49" spans="2:8" s="1" customFormat="1" ht="16.899999999999999" customHeight="1">
      <c r="B49" s="33"/>
      <c r="C49" s="195" t="s">
        <v>19</v>
      </c>
      <c r="D49" s="195" t="s">
        <v>177</v>
      </c>
      <c r="E49" s="18" t="s">
        <v>19</v>
      </c>
      <c r="F49" s="196">
        <v>9.8699999999999992</v>
      </c>
      <c r="H49" s="33"/>
    </row>
    <row r="50" spans="2:8" s="1" customFormat="1" ht="16.899999999999999" customHeight="1">
      <c r="B50" s="33"/>
      <c r="C50" s="195" t="s">
        <v>19</v>
      </c>
      <c r="D50" s="195" t="s">
        <v>178</v>
      </c>
      <c r="E50" s="18" t="s">
        <v>19</v>
      </c>
      <c r="F50" s="196">
        <v>24.91</v>
      </c>
      <c r="H50" s="33"/>
    </row>
    <row r="51" spans="2:8" s="1" customFormat="1" ht="16.899999999999999" customHeight="1">
      <c r="B51" s="33"/>
      <c r="C51" s="195" t="s">
        <v>19</v>
      </c>
      <c r="D51" s="195" t="s">
        <v>179</v>
      </c>
      <c r="E51" s="18" t="s">
        <v>19</v>
      </c>
      <c r="F51" s="196">
        <v>0.22</v>
      </c>
      <c r="H51" s="33"/>
    </row>
    <row r="52" spans="2:8" s="1" customFormat="1" ht="16.899999999999999" customHeight="1">
      <c r="B52" s="33"/>
      <c r="C52" s="195" t="s">
        <v>19</v>
      </c>
      <c r="D52" s="195" t="s">
        <v>181</v>
      </c>
      <c r="E52" s="18" t="s">
        <v>19</v>
      </c>
      <c r="F52" s="196">
        <v>0</v>
      </c>
      <c r="H52" s="33"/>
    </row>
    <row r="53" spans="2:8" s="1" customFormat="1" ht="16.899999999999999" customHeight="1">
      <c r="B53" s="33"/>
      <c r="C53" s="195" t="s">
        <v>19</v>
      </c>
      <c r="D53" s="195" t="s">
        <v>182</v>
      </c>
      <c r="E53" s="18" t="s">
        <v>19</v>
      </c>
      <c r="F53" s="196">
        <v>49.01</v>
      </c>
      <c r="H53" s="33"/>
    </row>
    <row r="54" spans="2:8" s="1" customFormat="1" ht="16.899999999999999" customHeight="1">
      <c r="B54" s="33"/>
      <c r="C54" s="195" t="s">
        <v>19</v>
      </c>
      <c r="D54" s="195" t="s">
        <v>183</v>
      </c>
      <c r="E54" s="18" t="s">
        <v>19</v>
      </c>
      <c r="F54" s="196">
        <v>4.1399999999999997</v>
      </c>
      <c r="H54" s="33"/>
    </row>
    <row r="55" spans="2:8" s="1" customFormat="1" ht="16.899999999999999" customHeight="1">
      <c r="B55" s="33"/>
      <c r="C55" s="195" t="s">
        <v>19</v>
      </c>
      <c r="D55" s="195" t="s">
        <v>184</v>
      </c>
      <c r="E55" s="18" t="s">
        <v>19</v>
      </c>
      <c r="F55" s="196">
        <v>8.1999999999999993</v>
      </c>
      <c r="H55" s="33"/>
    </row>
    <row r="56" spans="2:8" s="1" customFormat="1" ht="16.899999999999999" customHeight="1">
      <c r="B56" s="33"/>
      <c r="C56" s="195" t="s">
        <v>19</v>
      </c>
      <c r="D56" s="195" t="s">
        <v>185</v>
      </c>
      <c r="E56" s="18" t="s">
        <v>19</v>
      </c>
      <c r="F56" s="196">
        <v>13.547000000000001</v>
      </c>
      <c r="H56" s="33"/>
    </row>
    <row r="57" spans="2:8" s="1" customFormat="1" ht="16.899999999999999" customHeight="1">
      <c r="B57" s="33"/>
      <c r="C57" s="195" t="s">
        <v>19</v>
      </c>
      <c r="D57" s="195" t="s">
        <v>186</v>
      </c>
      <c r="E57" s="18" t="s">
        <v>19</v>
      </c>
      <c r="F57" s="196">
        <v>20.9</v>
      </c>
      <c r="H57" s="33"/>
    </row>
    <row r="58" spans="2:8" s="1" customFormat="1" ht="16.899999999999999" customHeight="1">
      <c r="B58" s="33"/>
      <c r="C58" s="195" t="s">
        <v>19</v>
      </c>
      <c r="D58" s="195" t="s">
        <v>187</v>
      </c>
      <c r="E58" s="18" t="s">
        <v>19</v>
      </c>
      <c r="F58" s="196">
        <v>0.20300000000000001</v>
      </c>
      <c r="H58" s="33"/>
    </row>
    <row r="59" spans="2:8" s="1" customFormat="1" ht="16.899999999999999" customHeight="1">
      <c r="B59" s="33"/>
      <c r="C59" s="195" t="s">
        <v>19</v>
      </c>
      <c r="D59" s="195" t="s">
        <v>188</v>
      </c>
      <c r="E59" s="18" t="s">
        <v>19</v>
      </c>
      <c r="F59" s="196">
        <v>0</v>
      </c>
      <c r="H59" s="33"/>
    </row>
    <row r="60" spans="2:8" s="1" customFormat="1" ht="16.899999999999999" customHeight="1">
      <c r="B60" s="33"/>
      <c r="C60" s="195" t="s">
        <v>19</v>
      </c>
      <c r="D60" s="195" t="s">
        <v>189</v>
      </c>
      <c r="E60" s="18" t="s">
        <v>19</v>
      </c>
      <c r="F60" s="196">
        <v>177.75</v>
      </c>
      <c r="H60" s="33"/>
    </row>
    <row r="61" spans="2:8" s="1" customFormat="1" ht="16.899999999999999" customHeight="1">
      <c r="B61" s="33"/>
      <c r="C61" s="195" t="s">
        <v>19</v>
      </c>
      <c r="D61" s="195" t="s">
        <v>190</v>
      </c>
      <c r="E61" s="18" t="s">
        <v>19</v>
      </c>
      <c r="F61" s="196">
        <v>67.5</v>
      </c>
      <c r="H61" s="33"/>
    </row>
    <row r="62" spans="2:8" s="1" customFormat="1" ht="16.899999999999999" customHeight="1">
      <c r="B62" s="33"/>
      <c r="C62" s="195" t="s">
        <v>19</v>
      </c>
      <c r="D62" s="195" t="s">
        <v>191</v>
      </c>
      <c r="E62" s="18" t="s">
        <v>19</v>
      </c>
      <c r="F62" s="196">
        <v>7.35</v>
      </c>
      <c r="H62" s="33"/>
    </row>
    <row r="63" spans="2:8" s="1" customFormat="1" ht="16.899999999999999" customHeight="1">
      <c r="B63" s="33"/>
      <c r="C63" s="195" t="s">
        <v>19</v>
      </c>
      <c r="D63" s="195" t="s">
        <v>192</v>
      </c>
      <c r="E63" s="18" t="s">
        <v>19</v>
      </c>
      <c r="F63" s="196">
        <v>0.4</v>
      </c>
      <c r="H63" s="33"/>
    </row>
    <row r="64" spans="2:8" s="1" customFormat="1" ht="16.899999999999999" customHeight="1">
      <c r="B64" s="33"/>
      <c r="C64" s="195" t="s">
        <v>89</v>
      </c>
      <c r="D64" s="195" t="s">
        <v>193</v>
      </c>
      <c r="E64" s="18" t="s">
        <v>19</v>
      </c>
      <c r="F64" s="196">
        <v>384</v>
      </c>
      <c r="H64" s="33"/>
    </row>
    <row r="65" spans="2:8" s="1" customFormat="1" ht="16.899999999999999" customHeight="1">
      <c r="B65" s="33"/>
      <c r="C65" s="197" t="s">
        <v>864</v>
      </c>
      <c r="H65" s="33"/>
    </row>
    <row r="66" spans="2:8" s="1" customFormat="1" ht="22.5">
      <c r="B66" s="33"/>
      <c r="C66" s="195" t="s">
        <v>172</v>
      </c>
      <c r="D66" s="195" t="s">
        <v>873</v>
      </c>
      <c r="E66" s="18" t="s">
        <v>91</v>
      </c>
      <c r="F66" s="196">
        <v>384</v>
      </c>
      <c r="H66" s="33"/>
    </row>
    <row r="67" spans="2:8" s="1" customFormat="1" ht="22.5">
      <c r="B67" s="33"/>
      <c r="C67" s="195" t="s">
        <v>195</v>
      </c>
      <c r="D67" s="195" t="s">
        <v>874</v>
      </c>
      <c r="E67" s="18" t="s">
        <v>91</v>
      </c>
      <c r="F67" s="196">
        <v>23040</v>
      </c>
      <c r="H67" s="33"/>
    </row>
    <row r="68" spans="2:8" s="1" customFormat="1" ht="22.5">
      <c r="B68" s="33"/>
      <c r="C68" s="195" t="s">
        <v>201</v>
      </c>
      <c r="D68" s="195" t="s">
        <v>875</v>
      </c>
      <c r="E68" s="18" t="s">
        <v>91</v>
      </c>
      <c r="F68" s="196">
        <v>384</v>
      </c>
      <c r="H68" s="33"/>
    </row>
    <row r="69" spans="2:8" s="1" customFormat="1" ht="16.899999999999999" customHeight="1">
      <c r="B69" s="33"/>
      <c r="C69" s="191" t="s">
        <v>110</v>
      </c>
      <c r="D69" s="192" t="s">
        <v>111</v>
      </c>
      <c r="E69" s="193" t="s">
        <v>91</v>
      </c>
      <c r="F69" s="194">
        <v>166</v>
      </c>
      <c r="H69" s="33"/>
    </row>
    <row r="70" spans="2:8" s="1" customFormat="1" ht="16.899999999999999" customHeight="1">
      <c r="B70" s="33"/>
      <c r="C70" s="195" t="s">
        <v>19</v>
      </c>
      <c r="D70" s="195" t="s">
        <v>729</v>
      </c>
      <c r="E70" s="18" t="s">
        <v>19</v>
      </c>
      <c r="F70" s="196">
        <v>0</v>
      </c>
      <c r="H70" s="33"/>
    </row>
    <row r="71" spans="2:8" s="1" customFormat="1" ht="22.5">
      <c r="B71" s="33"/>
      <c r="C71" s="195" t="s">
        <v>19</v>
      </c>
      <c r="D71" s="195" t="s">
        <v>211</v>
      </c>
      <c r="E71" s="18" t="s">
        <v>19</v>
      </c>
      <c r="F71" s="196">
        <v>0</v>
      </c>
      <c r="H71" s="33"/>
    </row>
    <row r="72" spans="2:8" s="1" customFormat="1" ht="22.5">
      <c r="B72" s="33"/>
      <c r="C72" s="195" t="s">
        <v>19</v>
      </c>
      <c r="D72" s="195" t="s">
        <v>212</v>
      </c>
      <c r="E72" s="18" t="s">
        <v>19</v>
      </c>
      <c r="F72" s="196">
        <v>0</v>
      </c>
      <c r="H72" s="33"/>
    </row>
    <row r="73" spans="2:8" s="1" customFormat="1" ht="16.899999999999999" customHeight="1">
      <c r="B73" s="33"/>
      <c r="C73" s="195" t="s">
        <v>19</v>
      </c>
      <c r="D73" s="195" t="s">
        <v>730</v>
      </c>
      <c r="E73" s="18" t="s">
        <v>19</v>
      </c>
      <c r="F73" s="196">
        <v>35.36</v>
      </c>
      <c r="H73" s="33"/>
    </row>
    <row r="74" spans="2:8" s="1" customFormat="1" ht="22.5">
      <c r="B74" s="33"/>
      <c r="C74" s="195" t="s">
        <v>19</v>
      </c>
      <c r="D74" s="195" t="s">
        <v>731</v>
      </c>
      <c r="E74" s="18" t="s">
        <v>19</v>
      </c>
      <c r="F74" s="196">
        <v>4.524</v>
      </c>
      <c r="H74" s="33"/>
    </row>
    <row r="75" spans="2:8" s="1" customFormat="1" ht="22.5">
      <c r="B75" s="33"/>
      <c r="C75" s="195" t="s">
        <v>19</v>
      </c>
      <c r="D75" s="195" t="s">
        <v>732</v>
      </c>
      <c r="E75" s="18" t="s">
        <v>19</v>
      </c>
      <c r="F75" s="196">
        <v>2.08</v>
      </c>
      <c r="H75" s="33"/>
    </row>
    <row r="76" spans="2:8" s="1" customFormat="1" ht="16.899999999999999" customHeight="1">
      <c r="B76" s="33"/>
      <c r="C76" s="195" t="s">
        <v>19</v>
      </c>
      <c r="D76" s="195" t="s">
        <v>733</v>
      </c>
      <c r="E76" s="18" t="s">
        <v>19</v>
      </c>
      <c r="F76" s="196">
        <v>1.56</v>
      </c>
      <c r="H76" s="33"/>
    </row>
    <row r="77" spans="2:8" s="1" customFormat="1" ht="16.899999999999999" customHeight="1">
      <c r="B77" s="33"/>
      <c r="C77" s="195" t="s">
        <v>19</v>
      </c>
      <c r="D77" s="195" t="s">
        <v>734</v>
      </c>
      <c r="E77" s="18" t="s">
        <v>19</v>
      </c>
      <c r="F77" s="196">
        <v>15.912000000000001</v>
      </c>
      <c r="H77" s="33"/>
    </row>
    <row r="78" spans="2:8" s="1" customFormat="1" ht="22.5">
      <c r="B78" s="33"/>
      <c r="C78" s="195" t="s">
        <v>19</v>
      </c>
      <c r="D78" s="195" t="s">
        <v>735</v>
      </c>
      <c r="E78" s="18" t="s">
        <v>19</v>
      </c>
      <c r="F78" s="196">
        <v>1.4039999999999999</v>
      </c>
      <c r="H78" s="33"/>
    </row>
    <row r="79" spans="2:8" s="1" customFormat="1" ht="16.899999999999999" customHeight="1">
      <c r="B79" s="33"/>
      <c r="C79" s="195" t="s">
        <v>19</v>
      </c>
      <c r="D79" s="195" t="s">
        <v>467</v>
      </c>
      <c r="E79" s="18" t="s">
        <v>19</v>
      </c>
      <c r="F79" s="196">
        <v>0</v>
      </c>
      <c r="H79" s="33"/>
    </row>
    <row r="80" spans="2:8" s="1" customFormat="1" ht="16.899999999999999" customHeight="1">
      <c r="B80" s="33"/>
      <c r="C80" s="195" t="s">
        <v>19</v>
      </c>
      <c r="D80" s="195" t="s">
        <v>736</v>
      </c>
      <c r="E80" s="18" t="s">
        <v>19</v>
      </c>
      <c r="F80" s="196">
        <v>9.6720000000000006</v>
      </c>
      <c r="H80" s="33"/>
    </row>
    <row r="81" spans="2:8" s="1" customFormat="1" ht="16.899999999999999" customHeight="1">
      <c r="B81" s="33"/>
      <c r="C81" s="195" t="s">
        <v>19</v>
      </c>
      <c r="D81" s="195" t="s">
        <v>737</v>
      </c>
      <c r="E81" s="18" t="s">
        <v>19</v>
      </c>
      <c r="F81" s="196">
        <v>0.97199999999999998</v>
      </c>
      <c r="H81" s="33"/>
    </row>
    <row r="82" spans="2:8" s="1" customFormat="1" ht="16.899999999999999" customHeight="1">
      <c r="B82" s="33"/>
      <c r="C82" s="195" t="s">
        <v>19</v>
      </c>
      <c r="D82" s="195" t="s">
        <v>738</v>
      </c>
      <c r="E82" s="18" t="s">
        <v>19</v>
      </c>
      <c r="F82" s="196">
        <v>0</v>
      </c>
      <c r="H82" s="33"/>
    </row>
    <row r="83" spans="2:8" s="1" customFormat="1" ht="16.899999999999999" customHeight="1">
      <c r="B83" s="33"/>
      <c r="C83" s="195" t="s">
        <v>19</v>
      </c>
      <c r="D83" s="195" t="s">
        <v>739</v>
      </c>
      <c r="E83" s="18" t="s">
        <v>19</v>
      </c>
      <c r="F83" s="196">
        <v>71.400000000000006</v>
      </c>
      <c r="H83" s="33"/>
    </row>
    <row r="84" spans="2:8" s="1" customFormat="1" ht="16.899999999999999" customHeight="1">
      <c r="B84" s="33"/>
      <c r="C84" s="195" t="s">
        <v>19</v>
      </c>
      <c r="D84" s="195" t="s">
        <v>740</v>
      </c>
      <c r="E84" s="18" t="s">
        <v>19</v>
      </c>
      <c r="F84" s="196">
        <v>0</v>
      </c>
      <c r="H84" s="33"/>
    </row>
    <row r="85" spans="2:8" s="1" customFormat="1" ht="16.899999999999999" customHeight="1">
      <c r="B85" s="33"/>
      <c r="C85" s="195" t="s">
        <v>19</v>
      </c>
      <c r="D85" s="195" t="s">
        <v>741</v>
      </c>
      <c r="E85" s="18" t="s">
        <v>19</v>
      </c>
      <c r="F85" s="196">
        <v>3.3079999999999998</v>
      </c>
      <c r="H85" s="33"/>
    </row>
    <row r="86" spans="2:8" s="1" customFormat="1" ht="16.899999999999999" customHeight="1">
      <c r="B86" s="33"/>
      <c r="C86" s="195" t="s">
        <v>19</v>
      </c>
      <c r="D86" s="195" t="s">
        <v>742</v>
      </c>
      <c r="E86" s="18" t="s">
        <v>19</v>
      </c>
      <c r="F86" s="196">
        <v>0</v>
      </c>
      <c r="H86" s="33"/>
    </row>
    <row r="87" spans="2:8" s="1" customFormat="1" ht="16.899999999999999" customHeight="1">
      <c r="B87" s="33"/>
      <c r="C87" s="195" t="s">
        <v>19</v>
      </c>
      <c r="D87" s="195" t="s">
        <v>743</v>
      </c>
      <c r="E87" s="18" t="s">
        <v>19</v>
      </c>
      <c r="F87" s="196">
        <v>4.5679999999999996</v>
      </c>
      <c r="H87" s="33"/>
    </row>
    <row r="88" spans="2:8" s="1" customFormat="1" ht="16.899999999999999" customHeight="1">
      <c r="B88" s="33"/>
      <c r="C88" s="195" t="s">
        <v>19</v>
      </c>
      <c r="D88" s="195" t="s">
        <v>744</v>
      </c>
      <c r="E88" s="18" t="s">
        <v>19</v>
      </c>
      <c r="F88" s="196">
        <v>0</v>
      </c>
      <c r="H88" s="33"/>
    </row>
    <row r="89" spans="2:8" s="1" customFormat="1" ht="16.899999999999999" customHeight="1">
      <c r="B89" s="33"/>
      <c r="C89" s="195" t="s">
        <v>19</v>
      </c>
      <c r="D89" s="195" t="s">
        <v>745</v>
      </c>
      <c r="E89" s="18" t="s">
        <v>19</v>
      </c>
      <c r="F89" s="196">
        <v>0.5</v>
      </c>
      <c r="H89" s="33"/>
    </row>
    <row r="90" spans="2:8" s="1" customFormat="1" ht="16.899999999999999" customHeight="1">
      <c r="B90" s="33"/>
      <c r="C90" s="195" t="s">
        <v>19</v>
      </c>
      <c r="D90" s="195" t="s">
        <v>746</v>
      </c>
      <c r="E90" s="18" t="s">
        <v>19</v>
      </c>
      <c r="F90" s="196">
        <v>0</v>
      </c>
      <c r="H90" s="33"/>
    </row>
    <row r="91" spans="2:8" s="1" customFormat="1" ht="16.899999999999999" customHeight="1">
      <c r="B91" s="33"/>
      <c r="C91" s="195" t="s">
        <v>19</v>
      </c>
      <c r="D91" s="195" t="s">
        <v>747</v>
      </c>
      <c r="E91" s="18" t="s">
        <v>19</v>
      </c>
      <c r="F91" s="196">
        <v>8.0500000000000007</v>
      </c>
      <c r="H91" s="33"/>
    </row>
    <row r="92" spans="2:8" s="1" customFormat="1" ht="16.899999999999999" customHeight="1">
      <c r="B92" s="33"/>
      <c r="C92" s="195" t="s">
        <v>19</v>
      </c>
      <c r="D92" s="195" t="s">
        <v>748</v>
      </c>
      <c r="E92" s="18" t="s">
        <v>19</v>
      </c>
      <c r="F92" s="196">
        <v>0</v>
      </c>
      <c r="H92" s="33"/>
    </row>
    <row r="93" spans="2:8" s="1" customFormat="1" ht="16.899999999999999" customHeight="1">
      <c r="B93" s="33"/>
      <c r="C93" s="195" t="s">
        <v>19</v>
      </c>
      <c r="D93" s="195" t="s">
        <v>749</v>
      </c>
      <c r="E93" s="18" t="s">
        <v>19</v>
      </c>
      <c r="F93" s="196">
        <v>6.02</v>
      </c>
      <c r="H93" s="33"/>
    </row>
    <row r="94" spans="2:8" s="1" customFormat="1" ht="16.899999999999999" customHeight="1">
      <c r="B94" s="33"/>
      <c r="C94" s="195" t="s">
        <v>19</v>
      </c>
      <c r="D94" s="195" t="s">
        <v>750</v>
      </c>
      <c r="E94" s="18" t="s">
        <v>19</v>
      </c>
      <c r="F94" s="196">
        <v>0.67</v>
      </c>
      <c r="H94" s="33"/>
    </row>
    <row r="95" spans="2:8" s="1" customFormat="1" ht="16.899999999999999" customHeight="1">
      <c r="B95" s="33"/>
      <c r="C95" s="195" t="s">
        <v>110</v>
      </c>
      <c r="D95" s="195" t="s">
        <v>193</v>
      </c>
      <c r="E95" s="18" t="s">
        <v>19</v>
      </c>
      <c r="F95" s="196">
        <v>166</v>
      </c>
      <c r="H95" s="33"/>
    </row>
    <row r="96" spans="2:8" s="1" customFormat="1" ht="16.899999999999999" customHeight="1">
      <c r="B96" s="33"/>
      <c r="C96" s="197" t="s">
        <v>864</v>
      </c>
      <c r="H96" s="33"/>
    </row>
    <row r="97" spans="2:8" s="1" customFormat="1" ht="16.899999999999999" customHeight="1">
      <c r="B97" s="33"/>
      <c r="C97" s="195" t="s">
        <v>724</v>
      </c>
      <c r="D97" s="195" t="s">
        <v>876</v>
      </c>
      <c r="E97" s="18" t="s">
        <v>91</v>
      </c>
      <c r="F97" s="196">
        <v>166</v>
      </c>
      <c r="H97" s="33"/>
    </row>
    <row r="98" spans="2:8" s="1" customFormat="1" ht="16.899999999999999" customHeight="1">
      <c r="B98" s="33"/>
      <c r="C98" s="195" t="s">
        <v>758</v>
      </c>
      <c r="D98" s="195" t="s">
        <v>877</v>
      </c>
      <c r="E98" s="18" t="s">
        <v>91</v>
      </c>
      <c r="F98" s="196">
        <v>166</v>
      </c>
      <c r="H98" s="33"/>
    </row>
    <row r="99" spans="2:8" s="1" customFormat="1" ht="16.899999999999999" customHeight="1">
      <c r="B99" s="33"/>
      <c r="C99" s="195" t="s">
        <v>752</v>
      </c>
      <c r="D99" s="195" t="s">
        <v>878</v>
      </c>
      <c r="E99" s="18" t="s">
        <v>424</v>
      </c>
      <c r="F99" s="196">
        <v>15.5</v>
      </c>
      <c r="H99" s="33"/>
    </row>
    <row r="100" spans="2:8" s="1" customFormat="1" ht="16.899999999999999" customHeight="1">
      <c r="B100" s="33"/>
      <c r="C100" s="191" t="s">
        <v>93</v>
      </c>
      <c r="D100" s="192" t="s">
        <v>94</v>
      </c>
      <c r="E100" s="193" t="s">
        <v>91</v>
      </c>
      <c r="F100" s="194">
        <v>53.7</v>
      </c>
      <c r="H100" s="33"/>
    </row>
    <row r="101" spans="2:8" s="1" customFormat="1" ht="22.5">
      <c r="B101" s="33"/>
      <c r="C101" s="195" t="s">
        <v>19</v>
      </c>
      <c r="D101" s="195" t="s">
        <v>157</v>
      </c>
      <c r="E101" s="18" t="s">
        <v>19</v>
      </c>
      <c r="F101" s="196">
        <v>0</v>
      </c>
      <c r="H101" s="33"/>
    </row>
    <row r="102" spans="2:8" s="1" customFormat="1" ht="16.899999999999999" customHeight="1">
      <c r="B102" s="33"/>
      <c r="C102" s="195" t="s">
        <v>19</v>
      </c>
      <c r="D102" s="195" t="s">
        <v>221</v>
      </c>
      <c r="E102" s="18" t="s">
        <v>19</v>
      </c>
      <c r="F102" s="196">
        <v>50.55</v>
      </c>
      <c r="H102" s="33"/>
    </row>
    <row r="103" spans="2:8" s="1" customFormat="1" ht="22.5">
      <c r="B103" s="33"/>
      <c r="C103" s="195" t="s">
        <v>19</v>
      </c>
      <c r="D103" s="195" t="s">
        <v>222</v>
      </c>
      <c r="E103" s="18" t="s">
        <v>19</v>
      </c>
      <c r="F103" s="196">
        <v>0</v>
      </c>
      <c r="H103" s="33"/>
    </row>
    <row r="104" spans="2:8" s="1" customFormat="1" ht="16.899999999999999" customHeight="1">
      <c r="B104" s="33"/>
      <c r="C104" s="195" t="s">
        <v>19</v>
      </c>
      <c r="D104" s="195" t="s">
        <v>223</v>
      </c>
      <c r="E104" s="18" t="s">
        <v>19</v>
      </c>
      <c r="F104" s="196">
        <v>3.15</v>
      </c>
      <c r="H104" s="33"/>
    </row>
    <row r="105" spans="2:8" s="1" customFormat="1" ht="16.899999999999999" customHeight="1">
      <c r="B105" s="33"/>
      <c r="C105" s="195" t="s">
        <v>93</v>
      </c>
      <c r="D105" s="195" t="s">
        <v>193</v>
      </c>
      <c r="E105" s="18" t="s">
        <v>19</v>
      </c>
      <c r="F105" s="196">
        <v>53.7</v>
      </c>
      <c r="H105" s="33"/>
    </row>
    <row r="106" spans="2:8" s="1" customFormat="1" ht="16.899999999999999" customHeight="1">
      <c r="B106" s="33"/>
      <c r="C106" s="197" t="s">
        <v>864</v>
      </c>
      <c r="H106" s="33"/>
    </row>
    <row r="107" spans="2:8" s="1" customFormat="1" ht="22.5">
      <c r="B107" s="33"/>
      <c r="C107" s="195" t="s">
        <v>217</v>
      </c>
      <c r="D107" s="195" t="s">
        <v>879</v>
      </c>
      <c r="E107" s="18" t="s">
        <v>91</v>
      </c>
      <c r="F107" s="196">
        <v>53.7</v>
      </c>
      <c r="H107" s="33"/>
    </row>
    <row r="108" spans="2:8" s="1" customFormat="1" ht="16.899999999999999" customHeight="1">
      <c r="B108" s="33"/>
      <c r="C108" s="195" t="s">
        <v>148</v>
      </c>
      <c r="D108" s="195" t="s">
        <v>880</v>
      </c>
      <c r="E108" s="18" t="s">
        <v>91</v>
      </c>
      <c r="F108" s="196">
        <v>53.7</v>
      </c>
      <c r="H108" s="33"/>
    </row>
    <row r="109" spans="2:8" s="1" customFormat="1" ht="16.899999999999999" customHeight="1">
      <c r="B109" s="33"/>
      <c r="C109" s="195" t="s">
        <v>158</v>
      </c>
      <c r="D109" s="195" t="s">
        <v>881</v>
      </c>
      <c r="E109" s="18" t="s">
        <v>91</v>
      </c>
      <c r="F109" s="196">
        <v>53.7</v>
      </c>
      <c r="H109" s="33"/>
    </row>
    <row r="110" spans="2:8" s="1" customFormat="1" ht="16.899999999999999" customHeight="1">
      <c r="B110" s="33"/>
      <c r="C110" s="195" t="s">
        <v>165</v>
      </c>
      <c r="D110" s="195" t="s">
        <v>882</v>
      </c>
      <c r="E110" s="18" t="s">
        <v>91</v>
      </c>
      <c r="F110" s="196">
        <v>107.4</v>
      </c>
      <c r="H110" s="33"/>
    </row>
    <row r="111" spans="2:8" s="1" customFormat="1" ht="16.899999999999999" customHeight="1">
      <c r="B111" s="33"/>
      <c r="C111" s="195" t="s">
        <v>790</v>
      </c>
      <c r="D111" s="195" t="s">
        <v>883</v>
      </c>
      <c r="E111" s="18" t="s">
        <v>91</v>
      </c>
      <c r="F111" s="196">
        <v>53.7</v>
      </c>
      <c r="H111" s="33"/>
    </row>
    <row r="112" spans="2:8" s="1" customFormat="1" ht="16.899999999999999" customHeight="1">
      <c r="B112" s="33"/>
      <c r="C112" s="195" t="s">
        <v>796</v>
      </c>
      <c r="D112" s="195" t="s">
        <v>884</v>
      </c>
      <c r="E112" s="18" t="s">
        <v>91</v>
      </c>
      <c r="F112" s="196">
        <v>53.7</v>
      </c>
      <c r="H112" s="33"/>
    </row>
    <row r="113" spans="2:8" s="1" customFormat="1" ht="24">
      <c r="B113" s="33"/>
      <c r="C113" s="191" t="s">
        <v>97</v>
      </c>
      <c r="D113" s="192" t="s">
        <v>98</v>
      </c>
      <c r="E113" s="193" t="s">
        <v>91</v>
      </c>
      <c r="F113" s="194">
        <v>358.9</v>
      </c>
      <c r="H113" s="33"/>
    </row>
    <row r="114" spans="2:8" s="1" customFormat="1" ht="22.5">
      <c r="B114" s="33"/>
      <c r="C114" s="195" t="s">
        <v>19</v>
      </c>
      <c r="D114" s="195" t="s">
        <v>692</v>
      </c>
      <c r="E114" s="18" t="s">
        <v>19</v>
      </c>
      <c r="F114" s="196">
        <v>0</v>
      </c>
      <c r="H114" s="33"/>
    </row>
    <row r="115" spans="2:8" s="1" customFormat="1" ht="16.899999999999999" customHeight="1">
      <c r="B115" s="33"/>
      <c r="C115" s="195" t="s">
        <v>19</v>
      </c>
      <c r="D115" s="195" t="s">
        <v>693</v>
      </c>
      <c r="E115" s="18" t="s">
        <v>19</v>
      </c>
      <c r="F115" s="196">
        <v>271.875</v>
      </c>
      <c r="H115" s="33"/>
    </row>
    <row r="116" spans="2:8" s="1" customFormat="1" ht="16.899999999999999" customHeight="1">
      <c r="B116" s="33"/>
      <c r="C116" s="195" t="s">
        <v>19</v>
      </c>
      <c r="D116" s="195" t="s">
        <v>577</v>
      </c>
      <c r="E116" s="18" t="s">
        <v>19</v>
      </c>
      <c r="F116" s="196">
        <v>8.5</v>
      </c>
      <c r="H116" s="33"/>
    </row>
    <row r="117" spans="2:8" s="1" customFormat="1" ht="16.899999999999999" customHeight="1">
      <c r="B117" s="33"/>
      <c r="C117" s="195" t="s">
        <v>19</v>
      </c>
      <c r="D117" s="195" t="s">
        <v>694</v>
      </c>
      <c r="E117" s="18" t="s">
        <v>19</v>
      </c>
      <c r="F117" s="196">
        <v>1.125</v>
      </c>
      <c r="H117" s="33"/>
    </row>
    <row r="118" spans="2:8" s="1" customFormat="1" ht="22.5">
      <c r="B118" s="33"/>
      <c r="C118" s="195" t="s">
        <v>19</v>
      </c>
      <c r="D118" s="195" t="s">
        <v>695</v>
      </c>
      <c r="E118" s="18" t="s">
        <v>19</v>
      </c>
      <c r="F118" s="196">
        <v>0</v>
      </c>
      <c r="H118" s="33"/>
    </row>
    <row r="119" spans="2:8" s="1" customFormat="1" ht="16.899999999999999" customHeight="1">
      <c r="B119" s="33"/>
      <c r="C119" s="195" t="s">
        <v>19</v>
      </c>
      <c r="D119" s="195" t="s">
        <v>686</v>
      </c>
      <c r="E119" s="18" t="s">
        <v>19</v>
      </c>
      <c r="F119" s="196">
        <v>6</v>
      </c>
      <c r="H119" s="33"/>
    </row>
    <row r="120" spans="2:8" s="1" customFormat="1" ht="22.5">
      <c r="B120" s="33"/>
      <c r="C120" s="195" t="s">
        <v>19</v>
      </c>
      <c r="D120" s="195" t="s">
        <v>211</v>
      </c>
      <c r="E120" s="18" t="s">
        <v>19</v>
      </c>
      <c r="F120" s="196">
        <v>0</v>
      </c>
      <c r="H120" s="33"/>
    </row>
    <row r="121" spans="2:8" s="1" customFormat="1" ht="22.5">
      <c r="B121" s="33"/>
      <c r="C121" s="195" t="s">
        <v>19</v>
      </c>
      <c r="D121" s="195" t="s">
        <v>696</v>
      </c>
      <c r="E121" s="18" t="s">
        <v>19</v>
      </c>
      <c r="F121" s="196">
        <v>71.400000000000006</v>
      </c>
      <c r="H121" s="33"/>
    </row>
    <row r="122" spans="2:8" s="1" customFormat="1" ht="16.899999999999999" customHeight="1">
      <c r="B122" s="33"/>
      <c r="C122" s="195" t="s">
        <v>97</v>
      </c>
      <c r="D122" s="195" t="s">
        <v>193</v>
      </c>
      <c r="E122" s="18" t="s">
        <v>19</v>
      </c>
      <c r="F122" s="196">
        <v>358.9</v>
      </c>
      <c r="H122" s="33"/>
    </row>
    <row r="123" spans="2:8" s="1" customFormat="1" ht="16.899999999999999" customHeight="1">
      <c r="B123" s="33"/>
      <c r="C123" s="197" t="s">
        <v>864</v>
      </c>
      <c r="H123" s="33"/>
    </row>
    <row r="124" spans="2:8" s="1" customFormat="1" ht="16.899999999999999" customHeight="1">
      <c r="B124" s="33"/>
      <c r="C124" s="195" t="s">
        <v>688</v>
      </c>
      <c r="D124" s="195" t="s">
        <v>865</v>
      </c>
      <c r="E124" s="18" t="s">
        <v>91</v>
      </c>
      <c r="F124" s="196">
        <v>358.9</v>
      </c>
      <c r="H124" s="33"/>
    </row>
    <row r="125" spans="2:8" s="1" customFormat="1" ht="22.5">
      <c r="B125" s="33"/>
      <c r="C125" s="195" t="s">
        <v>705</v>
      </c>
      <c r="D125" s="195" t="s">
        <v>885</v>
      </c>
      <c r="E125" s="18" t="s">
        <v>91</v>
      </c>
      <c r="F125" s="196">
        <v>358.9</v>
      </c>
      <c r="H125" s="33"/>
    </row>
    <row r="126" spans="2:8" s="1" customFormat="1" ht="22.5">
      <c r="B126" s="33"/>
      <c r="C126" s="195" t="s">
        <v>763</v>
      </c>
      <c r="D126" s="195" t="s">
        <v>886</v>
      </c>
      <c r="E126" s="18" t="s">
        <v>91</v>
      </c>
      <c r="F126" s="196">
        <v>358.9</v>
      </c>
      <c r="H126" s="33"/>
    </row>
    <row r="127" spans="2:8" s="1" customFormat="1" ht="16.899999999999999" customHeight="1">
      <c r="B127" s="33"/>
      <c r="C127" s="195" t="s">
        <v>778</v>
      </c>
      <c r="D127" s="195" t="s">
        <v>887</v>
      </c>
      <c r="E127" s="18" t="s">
        <v>91</v>
      </c>
      <c r="F127" s="196">
        <v>358.9</v>
      </c>
      <c r="H127" s="33"/>
    </row>
    <row r="128" spans="2:8" s="1" customFormat="1" ht="16.899999999999999" customHeight="1">
      <c r="B128" s="33"/>
      <c r="C128" s="195" t="s">
        <v>783</v>
      </c>
      <c r="D128" s="195" t="s">
        <v>888</v>
      </c>
      <c r="E128" s="18" t="s">
        <v>292</v>
      </c>
      <c r="F128" s="196">
        <v>108.5</v>
      </c>
      <c r="H128" s="33"/>
    </row>
    <row r="129" spans="2:8" s="1" customFormat="1" ht="16.899999999999999" customHeight="1">
      <c r="B129" s="33"/>
      <c r="C129" s="195" t="s">
        <v>771</v>
      </c>
      <c r="D129" s="195" t="s">
        <v>889</v>
      </c>
      <c r="E129" s="18" t="s">
        <v>292</v>
      </c>
      <c r="F129" s="196">
        <v>56</v>
      </c>
      <c r="H129" s="33"/>
    </row>
    <row r="130" spans="2:8" s="1" customFormat="1" ht="22.5">
      <c r="B130" s="33"/>
      <c r="C130" s="195" t="s">
        <v>711</v>
      </c>
      <c r="D130" s="195" t="s">
        <v>712</v>
      </c>
      <c r="E130" s="18" t="s">
        <v>91</v>
      </c>
      <c r="F130" s="196">
        <v>394.79</v>
      </c>
      <c r="H130" s="33"/>
    </row>
    <row r="131" spans="2:8" s="1" customFormat="1" ht="7.35" customHeight="1">
      <c r="B131" s="42"/>
      <c r="C131" s="43"/>
      <c r="D131" s="43"/>
      <c r="E131" s="43"/>
      <c r="F131" s="43"/>
      <c r="G131" s="43"/>
      <c r="H131" s="33"/>
    </row>
    <row r="132" spans="2:8" s="1" customFormat="1" ht="11.25"/>
  </sheetData>
  <sheetProtection algorithmName="SHA-512" hashValue="pj7EESrPzw+vWh1Y5e0Z757Mrwp68SiscM2cPrB5+HkBYvLXZuHJsLt9+C174a//E9MhG9me99HVcqAWI/OPqA==" saltValue="5H5n5+OptItzcWS5TKSBRCOpM+7ATpVQWqnm1BqQAy0zdQO/Sk0nJ7F0xFhzgdwiUsl5eqyH1pfXJrLVaBr1B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98" customWidth="1"/>
    <col min="2" max="2" width="1.6640625" style="198" customWidth="1"/>
    <col min="3" max="4" width="5" style="198" customWidth="1"/>
    <col min="5" max="5" width="11.6640625" style="198" customWidth="1"/>
    <col min="6" max="6" width="9.1640625" style="198" customWidth="1"/>
    <col min="7" max="7" width="5" style="198" customWidth="1"/>
    <col min="8" max="8" width="77.83203125" style="198" customWidth="1"/>
    <col min="9" max="10" width="20" style="198" customWidth="1"/>
    <col min="11" max="11" width="1.6640625" style="198" customWidth="1"/>
  </cols>
  <sheetData>
    <row r="1" spans="2:11" customFormat="1" ht="37.5" customHeight="1"/>
    <row r="2" spans="2:11" customFormat="1" ht="7.5" customHeight="1">
      <c r="B2" s="199"/>
      <c r="C2" s="200"/>
      <c r="D2" s="200"/>
      <c r="E2" s="200"/>
      <c r="F2" s="200"/>
      <c r="G2" s="200"/>
      <c r="H2" s="200"/>
      <c r="I2" s="200"/>
      <c r="J2" s="200"/>
      <c r="K2" s="201"/>
    </row>
    <row r="3" spans="2:11" s="16" customFormat="1" ht="45" customHeight="1">
      <c r="B3" s="202"/>
      <c r="C3" s="319" t="s">
        <v>890</v>
      </c>
      <c r="D3" s="319"/>
      <c r="E3" s="319"/>
      <c r="F3" s="319"/>
      <c r="G3" s="319"/>
      <c r="H3" s="319"/>
      <c r="I3" s="319"/>
      <c r="J3" s="319"/>
      <c r="K3" s="203"/>
    </row>
    <row r="4" spans="2:11" customFormat="1" ht="25.5" customHeight="1">
      <c r="B4" s="204"/>
      <c r="C4" s="324" t="s">
        <v>891</v>
      </c>
      <c r="D4" s="324"/>
      <c r="E4" s="324"/>
      <c r="F4" s="324"/>
      <c r="G4" s="324"/>
      <c r="H4" s="324"/>
      <c r="I4" s="324"/>
      <c r="J4" s="324"/>
      <c r="K4" s="205"/>
    </row>
    <row r="5" spans="2:11" customFormat="1" ht="5.25" customHeight="1">
      <c r="B5" s="204"/>
      <c r="C5" s="206"/>
      <c r="D5" s="206"/>
      <c r="E5" s="206"/>
      <c r="F5" s="206"/>
      <c r="G5" s="206"/>
      <c r="H5" s="206"/>
      <c r="I5" s="206"/>
      <c r="J5" s="206"/>
      <c r="K5" s="205"/>
    </row>
    <row r="6" spans="2:11" customFormat="1" ht="15" customHeight="1">
      <c r="B6" s="204"/>
      <c r="C6" s="323" t="s">
        <v>892</v>
      </c>
      <c r="D6" s="323"/>
      <c r="E6" s="323"/>
      <c r="F6" s="323"/>
      <c r="G6" s="323"/>
      <c r="H6" s="323"/>
      <c r="I6" s="323"/>
      <c r="J6" s="323"/>
      <c r="K6" s="205"/>
    </row>
    <row r="7" spans="2:11" customFormat="1" ht="15" customHeight="1">
      <c r="B7" s="208"/>
      <c r="C7" s="323" t="s">
        <v>893</v>
      </c>
      <c r="D7" s="323"/>
      <c r="E7" s="323"/>
      <c r="F7" s="323"/>
      <c r="G7" s="323"/>
      <c r="H7" s="323"/>
      <c r="I7" s="323"/>
      <c r="J7" s="323"/>
      <c r="K7" s="205"/>
    </row>
    <row r="8" spans="2:11" customFormat="1" ht="12.75" customHeight="1">
      <c r="B8" s="208"/>
      <c r="C8" s="207"/>
      <c r="D8" s="207"/>
      <c r="E8" s="207"/>
      <c r="F8" s="207"/>
      <c r="G8" s="207"/>
      <c r="H8" s="207"/>
      <c r="I8" s="207"/>
      <c r="J8" s="207"/>
      <c r="K8" s="205"/>
    </row>
    <row r="9" spans="2:11" customFormat="1" ht="15" customHeight="1">
      <c r="B9" s="208"/>
      <c r="C9" s="323" t="s">
        <v>894</v>
      </c>
      <c r="D9" s="323"/>
      <c r="E9" s="323"/>
      <c r="F9" s="323"/>
      <c r="G9" s="323"/>
      <c r="H9" s="323"/>
      <c r="I9" s="323"/>
      <c r="J9" s="323"/>
      <c r="K9" s="205"/>
    </row>
    <row r="10" spans="2:11" customFormat="1" ht="15" customHeight="1">
      <c r="B10" s="208"/>
      <c r="C10" s="207"/>
      <c r="D10" s="323" t="s">
        <v>895</v>
      </c>
      <c r="E10" s="323"/>
      <c r="F10" s="323"/>
      <c r="G10" s="323"/>
      <c r="H10" s="323"/>
      <c r="I10" s="323"/>
      <c r="J10" s="323"/>
      <c r="K10" s="205"/>
    </row>
    <row r="11" spans="2:11" customFormat="1" ht="15" customHeight="1">
      <c r="B11" s="208"/>
      <c r="C11" s="209"/>
      <c r="D11" s="323" t="s">
        <v>896</v>
      </c>
      <c r="E11" s="323"/>
      <c r="F11" s="323"/>
      <c r="G11" s="323"/>
      <c r="H11" s="323"/>
      <c r="I11" s="323"/>
      <c r="J11" s="323"/>
      <c r="K11" s="205"/>
    </row>
    <row r="12" spans="2:11" customFormat="1" ht="15" customHeight="1">
      <c r="B12" s="208"/>
      <c r="C12" s="209"/>
      <c r="D12" s="207"/>
      <c r="E12" s="207"/>
      <c r="F12" s="207"/>
      <c r="G12" s="207"/>
      <c r="H12" s="207"/>
      <c r="I12" s="207"/>
      <c r="J12" s="207"/>
      <c r="K12" s="205"/>
    </row>
    <row r="13" spans="2:11" customFormat="1" ht="15" customHeight="1">
      <c r="B13" s="208"/>
      <c r="C13" s="209"/>
      <c r="D13" s="210" t="s">
        <v>897</v>
      </c>
      <c r="E13" s="207"/>
      <c r="F13" s="207"/>
      <c r="G13" s="207"/>
      <c r="H13" s="207"/>
      <c r="I13" s="207"/>
      <c r="J13" s="207"/>
      <c r="K13" s="205"/>
    </row>
    <row r="14" spans="2:11" customFormat="1" ht="12.75" customHeight="1">
      <c r="B14" s="208"/>
      <c r="C14" s="209"/>
      <c r="D14" s="209"/>
      <c r="E14" s="209"/>
      <c r="F14" s="209"/>
      <c r="G14" s="209"/>
      <c r="H14" s="209"/>
      <c r="I14" s="209"/>
      <c r="J14" s="209"/>
      <c r="K14" s="205"/>
    </row>
    <row r="15" spans="2:11" customFormat="1" ht="15" customHeight="1">
      <c r="B15" s="208"/>
      <c r="C15" s="209"/>
      <c r="D15" s="323" t="s">
        <v>898</v>
      </c>
      <c r="E15" s="323"/>
      <c r="F15" s="323"/>
      <c r="G15" s="323"/>
      <c r="H15" s="323"/>
      <c r="I15" s="323"/>
      <c r="J15" s="323"/>
      <c r="K15" s="205"/>
    </row>
    <row r="16" spans="2:11" customFormat="1" ht="15" customHeight="1">
      <c r="B16" s="208"/>
      <c r="C16" s="209"/>
      <c r="D16" s="323" t="s">
        <v>899</v>
      </c>
      <c r="E16" s="323"/>
      <c r="F16" s="323"/>
      <c r="G16" s="323"/>
      <c r="H16" s="323"/>
      <c r="I16" s="323"/>
      <c r="J16" s="323"/>
      <c r="K16" s="205"/>
    </row>
    <row r="17" spans="2:11" customFormat="1" ht="15" customHeight="1">
      <c r="B17" s="208"/>
      <c r="C17" s="209"/>
      <c r="D17" s="323" t="s">
        <v>900</v>
      </c>
      <c r="E17" s="323"/>
      <c r="F17" s="323"/>
      <c r="G17" s="323"/>
      <c r="H17" s="323"/>
      <c r="I17" s="323"/>
      <c r="J17" s="323"/>
      <c r="K17" s="205"/>
    </row>
    <row r="18" spans="2:11" customFormat="1" ht="15" customHeight="1">
      <c r="B18" s="208"/>
      <c r="C18" s="209"/>
      <c r="D18" s="209"/>
      <c r="E18" s="211" t="s">
        <v>81</v>
      </c>
      <c r="F18" s="323" t="s">
        <v>901</v>
      </c>
      <c r="G18" s="323"/>
      <c r="H18" s="323"/>
      <c r="I18" s="323"/>
      <c r="J18" s="323"/>
      <c r="K18" s="205"/>
    </row>
    <row r="19" spans="2:11" customFormat="1" ht="15" customHeight="1">
      <c r="B19" s="208"/>
      <c r="C19" s="209"/>
      <c r="D19" s="209"/>
      <c r="E19" s="211" t="s">
        <v>902</v>
      </c>
      <c r="F19" s="323" t="s">
        <v>903</v>
      </c>
      <c r="G19" s="323"/>
      <c r="H19" s="323"/>
      <c r="I19" s="323"/>
      <c r="J19" s="323"/>
      <c r="K19" s="205"/>
    </row>
    <row r="20" spans="2:11" customFormat="1" ht="15" customHeight="1">
      <c r="B20" s="208"/>
      <c r="C20" s="209"/>
      <c r="D20" s="209"/>
      <c r="E20" s="211" t="s">
        <v>904</v>
      </c>
      <c r="F20" s="323" t="s">
        <v>905</v>
      </c>
      <c r="G20" s="323"/>
      <c r="H20" s="323"/>
      <c r="I20" s="323"/>
      <c r="J20" s="323"/>
      <c r="K20" s="205"/>
    </row>
    <row r="21" spans="2:11" customFormat="1" ht="15" customHeight="1">
      <c r="B21" s="208"/>
      <c r="C21" s="209"/>
      <c r="D21" s="209"/>
      <c r="E21" s="211" t="s">
        <v>87</v>
      </c>
      <c r="F21" s="323" t="s">
        <v>906</v>
      </c>
      <c r="G21" s="323"/>
      <c r="H21" s="323"/>
      <c r="I21" s="323"/>
      <c r="J21" s="323"/>
      <c r="K21" s="205"/>
    </row>
    <row r="22" spans="2:11" customFormat="1" ht="15" customHeight="1">
      <c r="B22" s="208"/>
      <c r="C22" s="209"/>
      <c r="D22" s="209"/>
      <c r="E22" s="211" t="s">
        <v>907</v>
      </c>
      <c r="F22" s="323" t="s">
        <v>908</v>
      </c>
      <c r="G22" s="323"/>
      <c r="H22" s="323"/>
      <c r="I22" s="323"/>
      <c r="J22" s="323"/>
      <c r="K22" s="205"/>
    </row>
    <row r="23" spans="2:11" customFormat="1" ht="15" customHeight="1">
      <c r="B23" s="208"/>
      <c r="C23" s="209"/>
      <c r="D23" s="209"/>
      <c r="E23" s="211" t="s">
        <v>909</v>
      </c>
      <c r="F23" s="323" t="s">
        <v>910</v>
      </c>
      <c r="G23" s="323"/>
      <c r="H23" s="323"/>
      <c r="I23" s="323"/>
      <c r="J23" s="323"/>
      <c r="K23" s="205"/>
    </row>
    <row r="24" spans="2:11" customFormat="1" ht="12.75" customHeight="1">
      <c r="B24" s="208"/>
      <c r="C24" s="209"/>
      <c r="D24" s="209"/>
      <c r="E24" s="209"/>
      <c r="F24" s="209"/>
      <c r="G24" s="209"/>
      <c r="H24" s="209"/>
      <c r="I24" s="209"/>
      <c r="J24" s="209"/>
      <c r="K24" s="205"/>
    </row>
    <row r="25" spans="2:11" customFormat="1" ht="15" customHeight="1">
      <c r="B25" s="208"/>
      <c r="C25" s="323" t="s">
        <v>911</v>
      </c>
      <c r="D25" s="323"/>
      <c r="E25" s="323"/>
      <c r="F25" s="323"/>
      <c r="G25" s="323"/>
      <c r="H25" s="323"/>
      <c r="I25" s="323"/>
      <c r="J25" s="323"/>
      <c r="K25" s="205"/>
    </row>
    <row r="26" spans="2:11" customFormat="1" ht="15" customHeight="1">
      <c r="B26" s="208"/>
      <c r="C26" s="323" t="s">
        <v>912</v>
      </c>
      <c r="D26" s="323"/>
      <c r="E26" s="323"/>
      <c r="F26" s="323"/>
      <c r="G26" s="323"/>
      <c r="H26" s="323"/>
      <c r="I26" s="323"/>
      <c r="J26" s="323"/>
      <c r="K26" s="205"/>
    </row>
    <row r="27" spans="2:11" customFormat="1" ht="15" customHeight="1">
      <c r="B27" s="208"/>
      <c r="C27" s="207"/>
      <c r="D27" s="323" t="s">
        <v>913</v>
      </c>
      <c r="E27" s="323"/>
      <c r="F27" s="323"/>
      <c r="G27" s="323"/>
      <c r="H27" s="323"/>
      <c r="I27" s="323"/>
      <c r="J27" s="323"/>
      <c r="K27" s="205"/>
    </row>
    <row r="28" spans="2:11" customFormat="1" ht="15" customHeight="1">
      <c r="B28" s="208"/>
      <c r="C28" s="209"/>
      <c r="D28" s="323" t="s">
        <v>914</v>
      </c>
      <c r="E28" s="323"/>
      <c r="F28" s="323"/>
      <c r="G28" s="323"/>
      <c r="H28" s="323"/>
      <c r="I28" s="323"/>
      <c r="J28" s="323"/>
      <c r="K28" s="205"/>
    </row>
    <row r="29" spans="2:11" customFormat="1" ht="12.75" customHeight="1">
      <c r="B29" s="208"/>
      <c r="C29" s="209"/>
      <c r="D29" s="209"/>
      <c r="E29" s="209"/>
      <c r="F29" s="209"/>
      <c r="G29" s="209"/>
      <c r="H29" s="209"/>
      <c r="I29" s="209"/>
      <c r="J29" s="209"/>
      <c r="K29" s="205"/>
    </row>
    <row r="30" spans="2:11" customFormat="1" ht="15" customHeight="1">
      <c r="B30" s="208"/>
      <c r="C30" s="209"/>
      <c r="D30" s="323" t="s">
        <v>915</v>
      </c>
      <c r="E30" s="323"/>
      <c r="F30" s="323"/>
      <c r="G30" s="323"/>
      <c r="H30" s="323"/>
      <c r="I30" s="323"/>
      <c r="J30" s="323"/>
      <c r="K30" s="205"/>
    </row>
    <row r="31" spans="2:11" customFormat="1" ht="15" customHeight="1">
      <c r="B31" s="208"/>
      <c r="C31" s="209"/>
      <c r="D31" s="323" t="s">
        <v>916</v>
      </c>
      <c r="E31" s="323"/>
      <c r="F31" s="323"/>
      <c r="G31" s="323"/>
      <c r="H31" s="323"/>
      <c r="I31" s="323"/>
      <c r="J31" s="323"/>
      <c r="K31" s="205"/>
    </row>
    <row r="32" spans="2:11" customFormat="1" ht="12.75" customHeight="1">
      <c r="B32" s="208"/>
      <c r="C32" s="209"/>
      <c r="D32" s="209"/>
      <c r="E32" s="209"/>
      <c r="F32" s="209"/>
      <c r="G32" s="209"/>
      <c r="H32" s="209"/>
      <c r="I32" s="209"/>
      <c r="J32" s="209"/>
      <c r="K32" s="205"/>
    </row>
    <row r="33" spans="2:11" customFormat="1" ht="15" customHeight="1">
      <c r="B33" s="208"/>
      <c r="C33" s="209"/>
      <c r="D33" s="323" t="s">
        <v>917</v>
      </c>
      <c r="E33" s="323"/>
      <c r="F33" s="323"/>
      <c r="G33" s="323"/>
      <c r="H33" s="323"/>
      <c r="I33" s="323"/>
      <c r="J33" s="323"/>
      <c r="K33" s="205"/>
    </row>
    <row r="34" spans="2:11" customFormat="1" ht="15" customHeight="1">
      <c r="B34" s="208"/>
      <c r="C34" s="209"/>
      <c r="D34" s="323" t="s">
        <v>918</v>
      </c>
      <c r="E34" s="323"/>
      <c r="F34" s="323"/>
      <c r="G34" s="323"/>
      <c r="H34" s="323"/>
      <c r="I34" s="323"/>
      <c r="J34" s="323"/>
      <c r="K34" s="205"/>
    </row>
    <row r="35" spans="2:11" customFormat="1" ht="15" customHeight="1">
      <c r="B35" s="208"/>
      <c r="C35" s="209"/>
      <c r="D35" s="323" t="s">
        <v>919</v>
      </c>
      <c r="E35" s="323"/>
      <c r="F35" s="323"/>
      <c r="G35" s="323"/>
      <c r="H35" s="323"/>
      <c r="I35" s="323"/>
      <c r="J35" s="323"/>
      <c r="K35" s="205"/>
    </row>
    <row r="36" spans="2:11" customFormat="1" ht="15" customHeight="1">
      <c r="B36" s="208"/>
      <c r="C36" s="209"/>
      <c r="D36" s="207"/>
      <c r="E36" s="210" t="s">
        <v>130</v>
      </c>
      <c r="F36" s="207"/>
      <c r="G36" s="323" t="s">
        <v>920</v>
      </c>
      <c r="H36" s="323"/>
      <c r="I36" s="323"/>
      <c r="J36" s="323"/>
      <c r="K36" s="205"/>
    </row>
    <row r="37" spans="2:11" customFormat="1" ht="30.75" customHeight="1">
      <c r="B37" s="208"/>
      <c r="C37" s="209"/>
      <c r="D37" s="207"/>
      <c r="E37" s="210" t="s">
        <v>921</v>
      </c>
      <c r="F37" s="207"/>
      <c r="G37" s="323" t="s">
        <v>922</v>
      </c>
      <c r="H37" s="323"/>
      <c r="I37" s="323"/>
      <c r="J37" s="323"/>
      <c r="K37" s="205"/>
    </row>
    <row r="38" spans="2:11" customFormat="1" ht="15" customHeight="1">
      <c r="B38" s="208"/>
      <c r="C38" s="209"/>
      <c r="D38" s="207"/>
      <c r="E38" s="210" t="s">
        <v>55</v>
      </c>
      <c r="F38" s="207"/>
      <c r="G38" s="323" t="s">
        <v>923</v>
      </c>
      <c r="H38" s="323"/>
      <c r="I38" s="323"/>
      <c r="J38" s="323"/>
      <c r="K38" s="205"/>
    </row>
    <row r="39" spans="2:11" customFormat="1" ht="15" customHeight="1">
      <c r="B39" s="208"/>
      <c r="C39" s="209"/>
      <c r="D39" s="207"/>
      <c r="E39" s="210" t="s">
        <v>56</v>
      </c>
      <c r="F39" s="207"/>
      <c r="G39" s="323" t="s">
        <v>924</v>
      </c>
      <c r="H39" s="323"/>
      <c r="I39" s="323"/>
      <c r="J39" s="323"/>
      <c r="K39" s="205"/>
    </row>
    <row r="40" spans="2:11" customFormat="1" ht="15" customHeight="1">
      <c r="B40" s="208"/>
      <c r="C40" s="209"/>
      <c r="D40" s="207"/>
      <c r="E40" s="210" t="s">
        <v>131</v>
      </c>
      <c r="F40" s="207"/>
      <c r="G40" s="323" t="s">
        <v>925</v>
      </c>
      <c r="H40" s="323"/>
      <c r="I40" s="323"/>
      <c r="J40" s="323"/>
      <c r="K40" s="205"/>
    </row>
    <row r="41" spans="2:11" customFormat="1" ht="15" customHeight="1">
      <c r="B41" s="208"/>
      <c r="C41" s="209"/>
      <c r="D41" s="207"/>
      <c r="E41" s="210" t="s">
        <v>132</v>
      </c>
      <c r="F41" s="207"/>
      <c r="G41" s="323" t="s">
        <v>926</v>
      </c>
      <c r="H41" s="323"/>
      <c r="I41" s="323"/>
      <c r="J41" s="323"/>
      <c r="K41" s="205"/>
    </row>
    <row r="42" spans="2:11" customFormat="1" ht="15" customHeight="1">
      <c r="B42" s="208"/>
      <c r="C42" s="209"/>
      <c r="D42" s="207"/>
      <c r="E42" s="210" t="s">
        <v>927</v>
      </c>
      <c r="F42" s="207"/>
      <c r="G42" s="323" t="s">
        <v>928</v>
      </c>
      <c r="H42" s="323"/>
      <c r="I42" s="323"/>
      <c r="J42" s="323"/>
      <c r="K42" s="205"/>
    </row>
    <row r="43" spans="2:11" customFormat="1" ht="15" customHeight="1">
      <c r="B43" s="208"/>
      <c r="C43" s="209"/>
      <c r="D43" s="207"/>
      <c r="E43" s="210"/>
      <c r="F43" s="207"/>
      <c r="G43" s="323" t="s">
        <v>929</v>
      </c>
      <c r="H43" s="323"/>
      <c r="I43" s="323"/>
      <c r="J43" s="323"/>
      <c r="K43" s="205"/>
    </row>
    <row r="44" spans="2:11" customFormat="1" ht="15" customHeight="1">
      <c r="B44" s="208"/>
      <c r="C44" s="209"/>
      <c r="D44" s="207"/>
      <c r="E44" s="210" t="s">
        <v>930</v>
      </c>
      <c r="F44" s="207"/>
      <c r="G44" s="323" t="s">
        <v>931</v>
      </c>
      <c r="H44" s="323"/>
      <c r="I44" s="323"/>
      <c r="J44" s="323"/>
      <c r="K44" s="205"/>
    </row>
    <row r="45" spans="2:11" customFormat="1" ht="15" customHeight="1">
      <c r="B45" s="208"/>
      <c r="C45" s="209"/>
      <c r="D45" s="207"/>
      <c r="E45" s="210" t="s">
        <v>134</v>
      </c>
      <c r="F45" s="207"/>
      <c r="G45" s="323" t="s">
        <v>932</v>
      </c>
      <c r="H45" s="323"/>
      <c r="I45" s="323"/>
      <c r="J45" s="323"/>
      <c r="K45" s="205"/>
    </row>
    <row r="46" spans="2:11" customFormat="1" ht="12.75" customHeight="1">
      <c r="B46" s="208"/>
      <c r="C46" s="209"/>
      <c r="D46" s="207"/>
      <c r="E46" s="207"/>
      <c r="F46" s="207"/>
      <c r="G46" s="207"/>
      <c r="H46" s="207"/>
      <c r="I46" s="207"/>
      <c r="J46" s="207"/>
      <c r="K46" s="205"/>
    </row>
    <row r="47" spans="2:11" customFormat="1" ht="15" customHeight="1">
      <c r="B47" s="208"/>
      <c r="C47" s="209"/>
      <c r="D47" s="323" t="s">
        <v>933</v>
      </c>
      <c r="E47" s="323"/>
      <c r="F47" s="323"/>
      <c r="G47" s="323"/>
      <c r="H47" s="323"/>
      <c r="I47" s="323"/>
      <c r="J47" s="323"/>
      <c r="K47" s="205"/>
    </row>
    <row r="48" spans="2:11" customFormat="1" ht="15" customHeight="1">
      <c r="B48" s="208"/>
      <c r="C48" s="209"/>
      <c r="D48" s="209"/>
      <c r="E48" s="323" t="s">
        <v>934</v>
      </c>
      <c r="F48" s="323"/>
      <c r="G48" s="323"/>
      <c r="H48" s="323"/>
      <c r="I48" s="323"/>
      <c r="J48" s="323"/>
      <c r="K48" s="205"/>
    </row>
    <row r="49" spans="2:11" customFormat="1" ht="15" customHeight="1">
      <c r="B49" s="208"/>
      <c r="C49" s="209"/>
      <c r="D49" s="209"/>
      <c r="E49" s="323" t="s">
        <v>935</v>
      </c>
      <c r="F49" s="323"/>
      <c r="G49" s="323"/>
      <c r="H49" s="323"/>
      <c r="I49" s="323"/>
      <c r="J49" s="323"/>
      <c r="K49" s="205"/>
    </row>
    <row r="50" spans="2:11" customFormat="1" ht="15" customHeight="1">
      <c r="B50" s="208"/>
      <c r="C50" s="209"/>
      <c r="D50" s="209"/>
      <c r="E50" s="323" t="s">
        <v>936</v>
      </c>
      <c r="F50" s="323"/>
      <c r="G50" s="323"/>
      <c r="H50" s="323"/>
      <c r="I50" s="323"/>
      <c r="J50" s="323"/>
      <c r="K50" s="205"/>
    </row>
    <row r="51" spans="2:11" customFormat="1" ht="15" customHeight="1">
      <c r="B51" s="208"/>
      <c r="C51" s="209"/>
      <c r="D51" s="323" t="s">
        <v>937</v>
      </c>
      <c r="E51" s="323"/>
      <c r="F51" s="323"/>
      <c r="G51" s="323"/>
      <c r="H51" s="323"/>
      <c r="I51" s="323"/>
      <c r="J51" s="323"/>
      <c r="K51" s="205"/>
    </row>
    <row r="52" spans="2:11" customFormat="1" ht="25.5" customHeight="1">
      <c r="B52" s="204"/>
      <c r="C52" s="324" t="s">
        <v>938</v>
      </c>
      <c r="D52" s="324"/>
      <c r="E52" s="324"/>
      <c r="F52" s="324"/>
      <c r="G52" s="324"/>
      <c r="H52" s="324"/>
      <c r="I52" s="324"/>
      <c r="J52" s="324"/>
      <c r="K52" s="205"/>
    </row>
    <row r="53" spans="2:11" customFormat="1" ht="5.25" customHeight="1">
      <c r="B53" s="204"/>
      <c r="C53" s="206"/>
      <c r="D53" s="206"/>
      <c r="E53" s="206"/>
      <c r="F53" s="206"/>
      <c r="G53" s="206"/>
      <c r="H53" s="206"/>
      <c r="I53" s="206"/>
      <c r="J53" s="206"/>
      <c r="K53" s="205"/>
    </row>
    <row r="54" spans="2:11" customFormat="1" ht="15" customHeight="1">
      <c r="B54" s="204"/>
      <c r="C54" s="323" t="s">
        <v>939</v>
      </c>
      <c r="D54" s="323"/>
      <c r="E54" s="323"/>
      <c r="F54" s="323"/>
      <c r="G54" s="323"/>
      <c r="H54" s="323"/>
      <c r="I54" s="323"/>
      <c r="J54" s="323"/>
      <c r="K54" s="205"/>
    </row>
    <row r="55" spans="2:11" customFormat="1" ht="15" customHeight="1">
      <c r="B55" s="204"/>
      <c r="C55" s="323" t="s">
        <v>940</v>
      </c>
      <c r="D55" s="323"/>
      <c r="E55" s="323"/>
      <c r="F55" s="323"/>
      <c r="G55" s="323"/>
      <c r="H55" s="323"/>
      <c r="I55" s="323"/>
      <c r="J55" s="323"/>
      <c r="K55" s="205"/>
    </row>
    <row r="56" spans="2:11" customFormat="1" ht="12.75" customHeight="1">
      <c r="B56" s="204"/>
      <c r="C56" s="207"/>
      <c r="D56" s="207"/>
      <c r="E56" s="207"/>
      <c r="F56" s="207"/>
      <c r="G56" s="207"/>
      <c r="H56" s="207"/>
      <c r="I56" s="207"/>
      <c r="J56" s="207"/>
      <c r="K56" s="205"/>
    </row>
    <row r="57" spans="2:11" customFormat="1" ht="15" customHeight="1">
      <c r="B57" s="204"/>
      <c r="C57" s="323" t="s">
        <v>941</v>
      </c>
      <c r="D57" s="323"/>
      <c r="E57" s="323"/>
      <c r="F57" s="323"/>
      <c r="G57" s="323"/>
      <c r="H57" s="323"/>
      <c r="I57" s="323"/>
      <c r="J57" s="323"/>
      <c r="K57" s="205"/>
    </row>
    <row r="58" spans="2:11" customFormat="1" ht="15" customHeight="1">
      <c r="B58" s="204"/>
      <c r="C58" s="209"/>
      <c r="D58" s="323" t="s">
        <v>942</v>
      </c>
      <c r="E58" s="323"/>
      <c r="F58" s="323"/>
      <c r="G58" s="323"/>
      <c r="H58" s="323"/>
      <c r="I58" s="323"/>
      <c r="J58" s="323"/>
      <c r="K58" s="205"/>
    </row>
    <row r="59" spans="2:11" customFormat="1" ht="15" customHeight="1">
      <c r="B59" s="204"/>
      <c r="C59" s="209"/>
      <c r="D59" s="323" t="s">
        <v>943</v>
      </c>
      <c r="E59" s="323"/>
      <c r="F59" s="323"/>
      <c r="G59" s="323"/>
      <c r="H59" s="323"/>
      <c r="I59" s="323"/>
      <c r="J59" s="323"/>
      <c r="K59" s="205"/>
    </row>
    <row r="60" spans="2:11" customFormat="1" ht="15" customHeight="1">
      <c r="B60" s="204"/>
      <c r="C60" s="209"/>
      <c r="D60" s="323" t="s">
        <v>944</v>
      </c>
      <c r="E60" s="323"/>
      <c r="F60" s="323"/>
      <c r="G60" s="323"/>
      <c r="H60" s="323"/>
      <c r="I60" s="323"/>
      <c r="J60" s="323"/>
      <c r="K60" s="205"/>
    </row>
    <row r="61" spans="2:11" customFormat="1" ht="15" customHeight="1">
      <c r="B61" s="204"/>
      <c r="C61" s="209"/>
      <c r="D61" s="323" t="s">
        <v>945</v>
      </c>
      <c r="E61" s="323"/>
      <c r="F61" s="323"/>
      <c r="G61" s="323"/>
      <c r="H61" s="323"/>
      <c r="I61" s="323"/>
      <c r="J61" s="323"/>
      <c r="K61" s="205"/>
    </row>
    <row r="62" spans="2:11" customFormat="1" ht="15" customHeight="1">
      <c r="B62" s="204"/>
      <c r="C62" s="209"/>
      <c r="D62" s="325" t="s">
        <v>946</v>
      </c>
      <c r="E62" s="325"/>
      <c r="F62" s="325"/>
      <c r="G62" s="325"/>
      <c r="H62" s="325"/>
      <c r="I62" s="325"/>
      <c r="J62" s="325"/>
      <c r="K62" s="205"/>
    </row>
    <row r="63" spans="2:11" customFormat="1" ht="15" customHeight="1">
      <c r="B63" s="204"/>
      <c r="C63" s="209"/>
      <c r="D63" s="323" t="s">
        <v>947</v>
      </c>
      <c r="E63" s="323"/>
      <c r="F63" s="323"/>
      <c r="G63" s="323"/>
      <c r="H63" s="323"/>
      <c r="I63" s="323"/>
      <c r="J63" s="323"/>
      <c r="K63" s="205"/>
    </row>
    <row r="64" spans="2:11" customFormat="1" ht="12.75" customHeight="1">
      <c r="B64" s="204"/>
      <c r="C64" s="209"/>
      <c r="D64" s="209"/>
      <c r="E64" s="212"/>
      <c r="F64" s="209"/>
      <c r="G64" s="209"/>
      <c r="H64" s="209"/>
      <c r="I64" s="209"/>
      <c r="J64" s="209"/>
      <c r="K64" s="205"/>
    </row>
    <row r="65" spans="2:11" customFormat="1" ht="15" customHeight="1">
      <c r="B65" s="204"/>
      <c r="C65" s="209"/>
      <c r="D65" s="323" t="s">
        <v>948</v>
      </c>
      <c r="E65" s="323"/>
      <c r="F65" s="323"/>
      <c r="G65" s="323"/>
      <c r="H65" s="323"/>
      <c r="I65" s="323"/>
      <c r="J65" s="323"/>
      <c r="K65" s="205"/>
    </row>
    <row r="66" spans="2:11" customFormat="1" ht="15" customHeight="1">
      <c r="B66" s="204"/>
      <c r="C66" s="209"/>
      <c r="D66" s="325" t="s">
        <v>949</v>
      </c>
      <c r="E66" s="325"/>
      <c r="F66" s="325"/>
      <c r="G66" s="325"/>
      <c r="H66" s="325"/>
      <c r="I66" s="325"/>
      <c r="J66" s="325"/>
      <c r="K66" s="205"/>
    </row>
    <row r="67" spans="2:11" customFormat="1" ht="15" customHeight="1">
      <c r="B67" s="204"/>
      <c r="C67" s="209"/>
      <c r="D67" s="323" t="s">
        <v>950</v>
      </c>
      <c r="E67" s="323"/>
      <c r="F67" s="323"/>
      <c r="G67" s="323"/>
      <c r="H67" s="323"/>
      <c r="I67" s="323"/>
      <c r="J67" s="323"/>
      <c r="K67" s="205"/>
    </row>
    <row r="68" spans="2:11" customFormat="1" ht="15" customHeight="1">
      <c r="B68" s="204"/>
      <c r="C68" s="209"/>
      <c r="D68" s="323" t="s">
        <v>951</v>
      </c>
      <c r="E68" s="323"/>
      <c r="F68" s="323"/>
      <c r="G68" s="323"/>
      <c r="H68" s="323"/>
      <c r="I68" s="323"/>
      <c r="J68" s="323"/>
      <c r="K68" s="205"/>
    </row>
    <row r="69" spans="2:11" customFormat="1" ht="15" customHeight="1">
      <c r="B69" s="204"/>
      <c r="C69" s="209"/>
      <c r="D69" s="323" t="s">
        <v>952</v>
      </c>
      <c r="E69" s="323"/>
      <c r="F69" s="323"/>
      <c r="G69" s="323"/>
      <c r="H69" s="323"/>
      <c r="I69" s="323"/>
      <c r="J69" s="323"/>
      <c r="K69" s="205"/>
    </row>
    <row r="70" spans="2:11" customFormat="1" ht="15" customHeight="1">
      <c r="B70" s="204"/>
      <c r="C70" s="209"/>
      <c r="D70" s="323" t="s">
        <v>953</v>
      </c>
      <c r="E70" s="323"/>
      <c r="F70" s="323"/>
      <c r="G70" s="323"/>
      <c r="H70" s="323"/>
      <c r="I70" s="323"/>
      <c r="J70" s="323"/>
      <c r="K70" s="205"/>
    </row>
    <row r="71" spans="2:11" customFormat="1" ht="12.75" customHeight="1">
      <c r="B71" s="213"/>
      <c r="C71" s="214"/>
      <c r="D71" s="214"/>
      <c r="E71" s="214"/>
      <c r="F71" s="214"/>
      <c r="G71" s="214"/>
      <c r="H71" s="214"/>
      <c r="I71" s="214"/>
      <c r="J71" s="214"/>
      <c r="K71" s="215"/>
    </row>
    <row r="72" spans="2:11" customFormat="1" ht="18.75" customHeight="1">
      <c r="B72" s="216"/>
      <c r="C72" s="216"/>
      <c r="D72" s="216"/>
      <c r="E72" s="216"/>
      <c r="F72" s="216"/>
      <c r="G72" s="216"/>
      <c r="H72" s="216"/>
      <c r="I72" s="216"/>
      <c r="J72" s="216"/>
      <c r="K72" s="217"/>
    </row>
    <row r="73" spans="2:11" customFormat="1" ht="18.75" customHeight="1">
      <c r="B73" s="217"/>
      <c r="C73" s="217"/>
      <c r="D73" s="217"/>
      <c r="E73" s="217"/>
      <c r="F73" s="217"/>
      <c r="G73" s="217"/>
      <c r="H73" s="217"/>
      <c r="I73" s="217"/>
      <c r="J73" s="217"/>
      <c r="K73" s="217"/>
    </row>
    <row r="74" spans="2:11" customFormat="1" ht="7.5" customHeight="1">
      <c r="B74" s="218"/>
      <c r="C74" s="219"/>
      <c r="D74" s="219"/>
      <c r="E74" s="219"/>
      <c r="F74" s="219"/>
      <c r="G74" s="219"/>
      <c r="H74" s="219"/>
      <c r="I74" s="219"/>
      <c r="J74" s="219"/>
      <c r="K74" s="220"/>
    </row>
    <row r="75" spans="2:11" customFormat="1" ht="45" customHeight="1">
      <c r="B75" s="221"/>
      <c r="C75" s="318" t="s">
        <v>954</v>
      </c>
      <c r="D75" s="318"/>
      <c r="E75" s="318"/>
      <c r="F75" s="318"/>
      <c r="G75" s="318"/>
      <c r="H75" s="318"/>
      <c r="I75" s="318"/>
      <c r="J75" s="318"/>
      <c r="K75" s="222"/>
    </row>
    <row r="76" spans="2:11" customFormat="1" ht="17.25" customHeight="1">
      <c r="B76" s="221"/>
      <c r="C76" s="223" t="s">
        <v>955</v>
      </c>
      <c r="D76" s="223"/>
      <c r="E76" s="223"/>
      <c r="F76" s="223" t="s">
        <v>956</v>
      </c>
      <c r="G76" s="224"/>
      <c r="H76" s="223" t="s">
        <v>56</v>
      </c>
      <c r="I76" s="223" t="s">
        <v>59</v>
      </c>
      <c r="J76" s="223" t="s">
        <v>957</v>
      </c>
      <c r="K76" s="222"/>
    </row>
    <row r="77" spans="2:11" customFormat="1" ht="17.25" customHeight="1">
      <c r="B77" s="221"/>
      <c r="C77" s="225" t="s">
        <v>958</v>
      </c>
      <c r="D77" s="225"/>
      <c r="E77" s="225"/>
      <c r="F77" s="226" t="s">
        <v>959</v>
      </c>
      <c r="G77" s="227"/>
      <c r="H77" s="225"/>
      <c r="I77" s="225"/>
      <c r="J77" s="225" t="s">
        <v>960</v>
      </c>
      <c r="K77" s="222"/>
    </row>
    <row r="78" spans="2:11" customFormat="1" ht="5.25" customHeight="1">
      <c r="B78" s="221"/>
      <c r="C78" s="228"/>
      <c r="D78" s="228"/>
      <c r="E78" s="228"/>
      <c r="F78" s="228"/>
      <c r="G78" s="229"/>
      <c r="H78" s="228"/>
      <c r="I78" s="228"/>
      <c r="J78" s="228"/>
      <c r="K78" s="222"/>
    </row>
    <row r="79" spans="2:11" customFormat="1" ht="15" customHeight="1">
      <c r="B79" s="221"/>
      <c r="C79" s="210" t="s">
        <v>55</v>
      </c>
      <c r="D79" s="230"/>
      <c r="E79" s="230"/>
      <c r="F79" s="231" t="s">
        <v>961</v>
      </c>
      <c r="G79" s="232"/>
      <c r="H79" s="210" t="s">
        <v>962</v>
      </c>
      <c r="I79" s="210" t="s">
        <v>963</v>
      </c>
      <c r="J79" s="210">
        <v>20</v>
      </c>
      <c r="K79" s="222"/>
    </row>
    <row r="80" spans="2:11" customFormat="1" ht="15" customHeight="1">
      <c r="B80" s="221"/>
      <c r="C80" s="210" t="s">
        <v>964</v>
      </c>
      <c r="D80" s="210"/>
      <c r="E80" s="210"/>
      <c r="F80" s="231" t="s">
        <v>961</v>
      </c>
      <c r="G80" s="232"/>
      <c r="H80" s="210" t="s">
        <v>965</v>
      </c>
      <c r="I80" s="210" t="s">
        <v>963</v>
      </c>
      <c r="J80" s="210">
        <v>120</v>
      </c>
      <c r="K80" s="222"/>
    </row>
    <row r="81" spans="2:11" customFormat="1" ht="15" customHeight="1">
      <c r="B81" s="233"/>
      <c r="C81" s="210" t="s">
        <v>966</v>
      </c>
      <c r="D81" s="210"/>
      <c r="E81" s="210"/>
      <c r="F81" s="231" t="s">
        <v>967</v>
      </c>
      <c r="G81" s="232"/>
      <c r="H81" s="210" t="s">
        <v>968</v>
      </c>
      <c r="I81" s="210" t="s">
        <v>963</v>
      </c>
      <c r="J81" s="210">
        <v>50</v>
      </c>
      <c r="K81" s="222"/>
    </row>
    <row r="82" spans="2:11" customFormat="1" ht="15" customHeight="1">
      <c r="B82" s="233"/>
      <c r="C82" s="210" t="s">
        <v>969</v>
      </c>
      <c r="D82" s="210"/>
      <c r="E82" s="210"/>
      <c r="F82" s="231" t="s">
        <v>961</v>
      </c>
      <c r="G82" s="232"/>
      <c r="H82" s="210" t="s">
        <v>970</v>
      </c>
      <c r="I82" s="210" t="s">
        <v>971</v>
      </c>
      <c r="J82" s="210"/>
      <c r="K82" s="222"/>
    </row>
    <row r="83" spans="2:11" customFormat="1" ht="15" customHeight="1">
      <c r="B83" s="233"/>
      <c r="C83" s="210" t="s">
        <v>972</v>
      </c>
      <c r="D83" s="210"/>
      <c r="E83" s="210"/>
      <c r="F83" s="231" t="s">
        <v>967</v>
      </c>
      <c r="G83" s="210"/>
      <c r="H83" s="210" t="s">
        <v>973</v>
      </c>
      <c r="I83" s="210" t="s">
        <v>963</v>
      </c>
      <c r="J83" s="210">
        <v>15</v>
      </c>
      <c r="K83" s="222"/>
    </row>
    <row r="84" spans="2:11" customFormat="1" ht="15" customHeight="1">
      <c r="B84" s="233"/>
      <c r="C84" s="210" t="s">
        <v>974</v>
      </c>
      <c r="D84" s="210"/>
      <c r="E84" s="210"/>
      <c r="F84" s="231" t="s">
        <v>967</v>
      </c>
      <c r="G84" s="210"/>
      <c r="H84" s="210" t="s">
        <v>975</v>
      </c>
      <c r="I84" s="210" t="s">
        <v>963</v>
      </c>
      <c r="J84" s="210">
        <v>15</v>
      </c>
      <c r="K84" s="222"/>
    </row>
    <row r="85" spans="2:11" customFormat="1" ht="15" customHeight="1">
      <c r="B85" s="233"/>
      <c r="C85" s="210" t="s">
        <v>976</v>
      </c>
      <c r="D85" s="210"/>
      <c r="E85" s="210"/>
      <c r="F85" s="231" t="s">
        <v>967</v>
      </c>
      <c r="G85" s="210"/>
      <c r="H85" s="210" t="s">
        <v>977</v>
      </c>
      <c r="I85" s="210" t="s">
        <v>963</v>
      </c>
      <c r="J85" s="210">
        <v>20</v>
      </c>
      <c r="K85" s="222"/>
    </row>
    <row r="86" spans="2:11" customFormat="1" ht="15" customHeight="1">
      <c r="B86" s="233"/>
      <c r="C86" s="210" t="s">
        <v>978</v>
      </c>
      <c r="D86" s="210"/>
      <c r="E86" s="210"/>
      <c r="F86" s="231" t="s">
        <v>967</v>
      </c>
      <c r="G86" s="210"/>
      <c r="H86" s="210" t="s">
        <v>979</v>
      </c>
      <c r="I86" s="210" t="s">
        <v>963</v>
      </c>
      <c r="J86" s="210">
        <v>20</v>
      </c>
      <c r="K86" s="222"/>
    </row>
    <row r="87" spans="2:11" customFormat="1" ht="15" customHeight="1">
      <c r="B87" s="233"/>
      <c r="C87" s="210" t="s">
        <v>980</v>
      </c>
      <c r="D87" s="210"/>
      <c r="E87" s="210"/>
      <c r="F87" s="231" t="s">
        <v>967</v>
      </c>
      <c r="G87" s="232"/>
      <c r="H87" s="210" t="s">
        <v>981</v>
      </c>
      <c r="I87" s="210" t="s">
        <v>963</v>
      </c>
      <c r="J87" s="210">
        <v>50</v>
      </c>
      <c r="K87" s="222"/>
    </row>
    <row r="88" spans="2:11" customFormat="1" ht="15" customHeight="1">
      <c r="B88" s="233"/>
      <c r="C88" s="210" t="s">
        <v>982</v>
      </c>
      <c r="D88" s="210"/>
      <c r="E88" s="210"/>
      <c r="F88" s="231" t="s">
        <v>967</v>
      </c>
      <c r="G88" s="232"/>
      <c r="H88" s="210" t="s">
        <v>983</v>
      </c>
      <c r="I88" s="210" t="s">
        <v>963</v>
      </c>
      <c r="J88" s="210">
        <v>20</v>
      </c>
      <c r="K88" s="222"/>
    </row>
    <row r="89" spans="2:11" customFormat="1" ht="15" customHeight="1">
      <c r="B89" s="233"/>
      <c r="C89" s="210" t="s">
        <v>984</v>
      </c>
      <c r="D89" s="210"/>
      <c r="E89" s="210"/>
      <c r="F89" s="231" t="s">
        <v>967</v>
      </c>
      <c r="G89" s="232"/>
      <c r="H89" s="210" t="s">
        <v>985</v>
      </c>
      <c r="I89" s="210" t="s">
        <v>963</v>
      </c>
      <c r="J89" s="210">
        <v>20</v>
      </c>
      <c r="K89" s="222"/>
    </row>
    <row r="90" spans="2:11" customFormat="1" ht="15" customHeight="1">
      <c r="B90" s="233"/>
      <c r="C90" s="210" t="s">
        <v>986</v>
      </c>
      <c r="D90" s="210"/>
      <c r="E90" s="210"/>
      <c r="F90" s="231" t="s">
        <v>967</v>
      </c>
      <c r="G90" s="232"/>
      <c r="H90" s="210" t="s">
        <v>987</v>
      </c>
      <c r="I90" s="210" t="s">
        <v>963</v>
      </c>
      <c r="J90" s="210">
        <v>50</v>
      </c>
      <c r="K90" s="222"/>
    </row>
    <row r="91" spans="2:11" customFormat="1" ht="15" customHeight="1">
      <c r="B91" s="233"/>
      <c r="C91" s="210" t="s">
        <v>988</v>
      </c>
      <c r="D91" s="210"/>
      <c r="E91" s="210"/>
      <c r="F91" s="231" t="s">
        <v>967</v>
      </c>
      <c r="G91" s="232"/>
      <c r="H91" s="210" t="s">
        <v>988</v>
      </c>
      <c r="I91" s="210" t="s">
        <v>963</v>
      </c>
      <c r="J91" s="210">
        <v>50</v>
      </c>
      <c r="K91" s="222"/>
    </row>
    <row r="92" spans="2:11" customFormat="1" ht="15" customHeight="1">
      <c r="B92" s="233"/>
      <c r="C92" s="210" t="s">
        <v>989</v>
      </c>
      <c r="D92" s="210"/>
      <c r="E92" s="210"/>
      <c r="F92" s="231" t="s">
        <v>967</v>
      </c>
      <c r="G92" s="232"/>
      <c r="H92" s="210" t="s">
        <v>990</v>
      </c>
      <c r="I92" s="210" t="s">
        <v>963</v>
      </c>
      <c r="J92" s="210">
        <v>255</v>
      </c>
      <c r="K92" s="222"/>
    </row>
    <row r="93" spans="2:11" customFormat="1" ht="15" customHeight="1">
      <c r="B93" s="233"/>
      <c r="C93" s="210" t="s">
        <v>991</v>
      </c>
      <c r="D93" s="210"/>
      <c r="E93" s="210"/>
      <c r="F93" s="231" t="s">
        <v>961</v>
      </c>
      <c r="G93" s="232"/>
      <c r="H93" s="210" t="s">
        <v>992</v>
      </c>
      <c r="I93" s="210" t="s">
        <v>993</v>
      </c>
      <c r="J93" s="210"/>
      <c r="K93" s="222"/>
    </row>
    <row r="94" spans="2:11" customFormat="1" ht="15" customHeight="1">
      <c r="B94" s="233"/>
      <c r="C94" s="210" t="s">
        <v>994</v>
      </c>
      <c r="D94" s="210"/>
      <c r="E94" s="210"/>
      <c r="F94" s="231" t="s">
        <v>961</v>
      </c>
      <c r="G94" s="232"/>
      <c r="H94" s="210" t="s">
        <v>995</v>
      </c>
      <c r="I94" s="210" t="s">
        <v>996</v>
      </c>
      <c r="J94" s="210"/>
      <c r="K94" s="222"/>
    </row>
    <row r="95" spans="2:11" customFormat="1" ht="15" customHeight="1">
      <c r="B95" s="233"/>
      <c r="C95" s="210" t="s">
        <v>997</v>
      </c>
      <c r="D95" s="210"/>
      <c r="E95" s="210"/>
      <c r="F95" s="231" t="s">
        <v>961</v>
      </c>
      <c r="G95" s="232"/>
      <c r="H95" s="210" t="s">
        <v>997</v>
      </c>
      <c r="I95" s="210" t="s">
        <v>996</v>
      </c>
      <c r="J95" s="210"/>
      <c r="K95" s="222"/>
    </row>
    <row r="96" spans="2:11" customFormat="1" ht="15" customHeight="1">
      <c r="B96" s="233"/>
      <c r="C96" s="210" t="s">
        <v>40</v>
      </c>
      <c r="D96" s="210"/>
      <c r="E96" s="210"/>
      <c r="F96" s="231" t="s">
        <v>961</v>
      </c>
      <c r="G96" s="232"/>
      <c r="H96" s="210" t="s">
        <v>998</v>
      </c>
      <c r="I96" s="210" t="s">
        <v>996</v>
      </c>
      <c r="J96" s="210"/>
      <c r="K96" s="222"/>
    </row>
    <row r="97" spans="2:11" customFormat="1" ht="15" customHeight="1">
      <c r="B97" s="233"/>
      <c r="C97" s="210" t="s">
        <v>50</v>
      </c>
      <c r="D97" s="210"/>
      <c r="E97" s="210"/>
      <c r="F97" s="231" t="s">
        <v>961</v>
      </c>
      <c r="G97" s="232"/>
      <c r="H97" s="210" t="s">
        <v>999</v>
      </c>
      <c r="I97" s="210" t="s">
        <v>996</v>
      </c>
      <c r="J97" s="210"/>
      <c r="K97" s="222"/>
    </row>
    <row r="98" spans="2:11" customFormat="1" ht="15" customHeight="1">
      <c r="B98" s="234"/>
      <c r="C98" s="235"/>
      <c r="D98" s="235"/>
      <c r="E98" s="235"/>
      <c r="F98" s="235"/>
      <c r="G98" s="235"/>
      <c r="H98" s="235"/>
      <c r="I98" s="235"/>
      <c r="J98" s="235"/>
      <c r="K98" s="236"/>
    </row>
    <row r="99" spans="2:11" customFormat="1" ht="18.7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7"/>
    </row>
    <row r="100" spans="2:11" customFormat="1" ht="18.75" customHeight="1"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</row>
    <row r="101" spans="2:11" customFormat="1" ht="7.5" customHeight="1">
      <c r="B101" s="218"/>
      <c r="C101" s="219"/>
      <c r="D101" s="219"/>
      <c r="E101" s="219"/>
      <c r="F101" s="219"/>
      <c r="G101" s="219"/>
      <c r="H101" s="219"/>
      <c r="I101" s="219"/>
      <c r="J101" s="219"/>
      <c r="K101" s="220"/>
    </row>
    <row r="102" spans="2:11" customFormat="1" ht="45" customHeight="1">
      <c r="B102" s="221"/>
      <c r="C102" s="318" t="s">
        <v>1000</v>
      </c>
      <c r="D102" s="318"/>
      <c r="E102" s="318"/>
      <c r="F102" s="318"/>
      <c r="G102" s="318"/>
      <c r="H102" s="318"/>
      <c r="I102" s="318"/>
      <c r="J102" s="318"/>
      <c r="K102" s="222"/>
    </row>
    <row r="103" spans="2:11" customFormat="1" ht="17.25" customHeight="1">
      <c r="B103" s="221"/>
      <c r="C103" s="223" t="s">
        <v>955</v>
      </c>
      <c r="D103" s="223"/>
      <c r="E103" s="223"/>
      <c r="F103" s="223" t="s">
        <v>956</v>
      </c>
      <c r="G103" s="224"/>
      <c r="H103" s="223" t="s">
        <v>56</v>
      </c>
      <c r="I103" s="223" t="s">
        <v>59</v>
      </c>
      <c r="J103" s="223" t="s">
        <v>957</v>
      </c>
      <c r="K103" s="222"/>
    </row>
    <row r="104" spans="2:11" customFormat="1" ht="17.25" customHeight="1">
      <c r="B104" s="221"/>
      <c r="C104" s="225" t="s">
        <v>958</v>
      </c>
      <c r="D104" s="225"/>
      <c r="E104" s="225"/>
      <c r="F104" s="226" t="s">
        <v>959</v>
      </c>
      <c r="G104" s="227"/>
      <c r="H104" s="225"/>
      <c r="I104" s="225"/>
      <c r="J104" s="225" t="s">
        <v>960</v>
      </c>
      <c r="K104" s="222"/>
    </row>
    <row r="105" spans="2:11" customFormat="1" ht="5.25" customHeight="1">
      <c r="B105" s="221"/>
      <c r="C105" s="223"/>
      <c r="D105" s="223"/>
      <c r="E105" s="223"/>
      <c r="F105" s="223"/>
      <c r="G105" s="239"/>
      <c r="H105" s="223"/>
      <c r="I105" s="223"/>
      <c r="J105" s="223"/>
      <c r="K105" s="222"/>
    </row>
    <row r="106" spans="2:11" customFormat="1" ht="15" customHeight="1">
      <c r="B106" s="221"/>
      <c r="C106" s="210" t="s">
        <v>55</v>
      </c>
      <c r="D106" s="230"/>
      <c r="E106" s="230"/>
      <c r="F106" s="231" t="s">
        <v>961</v>
      </c>
      <c r="G106" s="210"/>
      <c r="H106" s="210" t="s">
        <v>1001</v>
      </c>
      <c r="I106" s="210" t="s">
        <v>963</v>
      </c>
      <c r="J106" s="210">
        <v>20</v>
      </c>
      <c r="K106" s="222"/>
    </row>
    <row r="107" spans="2:11" customFormat="1" ht="15" customHeight="1">
      <c r="B107" s="221"/>
      <c r="C107" s="210" t="s">
        <v>964</v>
      </c>
      <c r="D107" s="210"/>
      <c r="E107" s="210"/>
      <c r="F107" s="231" t="s">
        <v>961</v>
      </c>
      <c r="G107" s="210"/>
      <c r="H107" s="210" t="s">
        <v>1001</v>
      </c>
      <c r="I107" s="210" t="s">
        <v>963</v>
      </c>
      <c r="J107" s="210">
        <v>120</v>
      </c>
      <c r="K107" s="222"/>
    </row>
    <row r="108" spans="2:11" customFormat="1" ht="15" customHeight="1">
      <c r="B108" s="233"/>
      <c r="C108" s="210" t="s">
        <v>966</v>
      </c>
      <c r="D108" s="210"/>
      <c r="E108" s="210"/>
      <c r="F108" s="231" t="s">
        <v>967</v>
      </c>
      <c r="G108" s="210"/>
      <c r="H108" s="210" t="s">
        <v>1001</v>
      </c>
      <c r="I108" s="210" t="s">
        <v>963</v>
      </c>
      <c r="J108" s="210">
        <v>50</v>
      </c>
      <c r="K108" s="222"/>
    </row>
    <row r="109" spans="2:11" customFormat="1" ht="15" customHeight="1">
      <c r="B109" s="233"/>
      <c r="C109" s="210" t="s">
        <v>969</v>
      </c>
      <c r="D109" s="210"/>
      <c r="E109" s="210"/>
      <c r="F109" s="231" t="s">
        <v>961</v>
      </c>
      <c r="G109" s="210"/>
      <c r="H109" s="210" t="s">
        <v>1001</v>
      </c>
      <c r="I109" s="210" t="s">
        <v>971</v>
      </c>
      <c r="J109" s="210"/>
      <c r="K109" s="222"/>
    </row>
    <row r="110" spans="2:11" customFormat="1" ht="15" customHeight="1">
      <c r="B110" s="233"/>
      <c r="C110" s="210" t="s">
        <v>980</v>
      </c>
      <c r="D110" s="210"/>
      <c r="E110" s="210"/>
      <c r="F110" s="231" t="s">
        <v>967</v>
      </c>
      <c r="G110" s="210"/>
      <c r="H110" s="210" t="s">
        <v>1001</v>
      </c>
      <c r="I110" s="210" t="s">
        <v>963</v>
      </c>
      <c r="J110" s="210">
        <v>50</v>
      </c>
      <c r="K110" s="222"/>
    </row>
    <row r="111" spans="2:11" customFormat="1" ht="15" customHeight="1">
      <c r="B111" s="233"/>
      <c r="C111" s="210" t="s">
        <v>988</v>
      </c>
      <c r="D111" s="210"/>
      <c r="E111" s="210"/>
      <c r="F111" s="231" t="s">
        <v>967</v>
      </c>
      <c r="G111" s="210"/>
      <c r="H111" s="210" t="s">
        <v>1001</v>
      </c>
      <c r="I111" s="210" t="s">
        <v>963</v>
      </c>
      <c r="J111" s="210">
        <v>50</v>
      </c>
      <c r="K111" s="222"/>
    </row>
    <row r="112" spans="2:11" customFormat="1" ht="15" customHeight="1">
      <c r="B112" s="233"/>
      <c r="C112" s="210" t="s">
        <v>986</v>
      </c>
      <c r="D112" s="210"/>
      <c r="E112" s="210"/>
      <c r="F112" s="231" t="s">
        <v>967</v>
      </c>
      <c r="G112" s="210"/>
      <c r="H112" s="210" t="s">
        <v>1001</v>
      </c>
      <c r="I112" s="210" t="s">
        <v>963</v>
      </c>
      <c r="J112" s="210">
        <v>50</v>
      </c>
      <c r="K112" s="222"/>
    </row>
    <row r="113" spans="2:11" customFormat="1" ht="15" customHeight="1">
      <c r="B113" s="233"/>
      <c r="C113" s="210" t="s">
        <v>55</v>
      </c>
      <c r="D113" s="210"/>
      <c r="E113" s="210"/>
      <c r="F113" s="231" t="s">
        <v>961</v>
      </c>
      <c r="G113" s="210"/>
      <c r="H113" s="210" t="s">
        <v>1002</v>
      </c>
      <c r="I113" s="210" t="s">
        <v>963</v>
      </c>
      <c r="J113" s="210">
        <v>20</v>
      </c>
      <c r="K113" s="222"/>
    </row>
    <row r="114" spans="2:11" customFormat="1" ht="15" customHeight="1">
      <c r="B114" s="233"/>
      <c r="C114" s="210" t="s">
        <v>1003</v>
      </c>
      <c r="D114" s="210"/>
      <c r="E114" s="210"/>
      <c r="F114" s="231" t="s">
        <v>961</v>
      </c>
      <c r="G114" s="210"/>
      <c r="H114" s="210" t="s">
        <v>1004</v>
      </c>
      <c r="I114" s="210" t="s">
        <v>963</v>
      </c>
      <c r="J114" s="210">
        <v>120</v>
      </c>
      <c r="K114" s="222"/>
    </row>
    <row r="115" spans="2:11" customFormat="1" ht="15" customHeight="1">
      <c r="B115" s="233"/>
      <c r="C115" s="210" t="s">
        <v>40</v>
      </c>
      <c r="D115" s="210"/>
      <c r="E115" s="210"/>
      <c r="F115" s="231" t="s">
        <v>961</v>
      </c>
      <c r="G115" s="210"/>
      <c r="H115" s="210" t="s">
        <v>1005</v>
      </c>
      <c r="I115" s="210" t="s">
        <v>996</v>
      </c>
      <c r="J115" s="210"/>
      <c r="K115" s="222"/>
    </row>
    <row r="116" spans="2:11" customFormat="1" ht="15" customHeight="1">
      <c r="B116" s="233"/>
      <c r="C116" s="210" t="s">
        <v>50</v>
      </c>
      <c r="D116" s="210"/>
      <c r="E116" s="210"/>
      <c r="F116" s="231" t="s">
        <v>961</v>
      </c>
      <c r="G116" s="210"/>
      <c r="H116" s="210" t="s">
        <v>1006</v>
      </c>
      <c r="I116" s="210" t="s">
        <v>996</v>
      </c>
      <c r="J116" s="210"/>
      <c r="K116" s="222"/>
    </row>
    <row r="117" spans="2:11" customFormat="1" ht="15" customHeight="1">
      <c r="B117" s="233"/>
      <c r="C117" s="210" t="s">
        <v>59</v>
      </c>
      <c r="D117" s="210"/>
      <c r="E117" s="210"/>
      <c r="F117" s="231" t="s">
        <v>961</v>
      </c>
      <c r="G117" s="210"/>
      <c r="H117" s="210" t="s">
        <v>1007</v>
      </c>
      <c r="I117" s="210" t="s">
        <v>1008</v>
      </c>
      <c r="J117" s="210"/>
      <c r="K117" s="222"/>
    </row>
    <row r="118" spans="2:11" customFormat="1" ht="15" customHeight="1">
      <c r="B118" s="234"/>
      <c r="C118" s="240"/>
      <c r="D118" s="240"/>
      <c r="E118" s="240"/>
      <c r="F118" s="240"/>
      <c r="G118" s="240"/>
      <c r="H118" s="240"/>
      <c r="I118" s="240"/>
      <c r="J118" s="240"/>
      <c r="K118" s="236"/>
    </row>
    <row r="119" spans="2:11" customFormat="1" ht="18.75" customHeight="1">
      <c r="B119" s="241"/>
      <c r="C119" s="242"/>
      <c r="D119" s="242"/>
      <c r="E119" s="242"/>
      <c r="F119" s="243"/>
      <c r="G119" s="242"/>
      <c r="H119" s="242"/>
      <c r="I119" s="242"/>
      <c r="J119" s="242"/>
      <c r="K119" s="241"/>
    </row>
    <row r="120" spans="2:11" customFormat="1" ht="18.75" customHeight="1"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</row>
    <row r="121" spans="2:11" customFormat="1" ht="7.5" customHeight="1">
      <c r="B121" s="244"/>
      <c r="C121" s="245"/>
      <c r="D121" s="245"/>
      <c r="E121" s="245"/>
      <c r="F121" s="245"/>
      <c r="G121" s="245"/>
      <c r="H121" s="245"/>
      <c r="I121" s="245"/>
      <c r="J121" s="245"/>
      <c r="K121" s="246"/>
    </row>
    <row r="122" spans="2:11" customFormat="1" ht="45" customHeight="1">
      <c r="B122" s="247"/>
      <c r="C122" s="319" t="s">
        <v>1009</v>
      </c>
      <c r="D122" s="319"/>
      <c r="E122" s="319"/>
      <c r="F122" s="319"/>
      <c r="G122" s="319"/>
      <c r="H122" s="319"/>
      <c r="I122" s="319"/>
      <c r="J122" s="319"/>
      <c r="K122" s="248"/>
    </row>
    <row r="123" spans="2:11" customFormat="1" ht="17.25" customHeight="1">
      <c r="B123" s="249"/>
      <c r="C123" s="223" t="s">
        <v>955</v>
      </c>
      <c r="D123" s="223"/>
      <c r="E123" s="223"/>
      <c r="F123" s="223" t="s">
        <v>956</v>
      </c>
      <c r="G123" s="224"/>
      <c r="H123" s="223" t="s">
        <v>56</v>
      </c>
      <c r="I123" s="223" t="s">
        <v>59</v>
      </c>
      <c r="J123" s="223" t="s">
        <v>957</v>
      </c>
      <c r="K123" s="250"/>
    </row>
    <row r="124" spans="2:11" customFormat="1" ht="17.25" customHeight="1">
      <c r="B124" s="249"/>
      <c r="C124" s="225" t="s">
        <v>958</v>
      </c>
      <c r="D124" s="225"/>
      <c r="E124" s="225"/>
      <c r="F124" s="226" t="s">
        <v>959</v>
      </c>
      <c r="G124" s="227"/>
      <c r="H124" s="225"/>
      <c r="I124" s="225"/>
      <c r="J124" s="225" t="s">
        <v>960</v>
      </c>
      <c r="K124" s="250"/>
    </row>
    <row r="125" spans="2:11" customFormat="1" ht="5.25" customHeight="1">
      <c r="B125" s="251"/>
      <c r="C125" s="228"/>
      <c r="D125" s="228"/>
      <c r="E125" s="228"/>
      <c r="F125" s="228"/>
      <c r="G125" s="252"/>
      <c r="H125" s="228"/>
      <c r="I125" s="228"/>
      <c r="J125" s="228"/>
      <c r="K125" s="253"/>
    </row>
    <row r="126" spans="2:11" customFormat="1" ht="15" customHeight="1">
      <c r="B126" s="251"/>
      <c r="C126" s="210" t="s">
        <v>964</v>
      </c>
      <c r="D126" s="230"/>
      <c r="E126" s="230"/>
      <c r="F126" s="231" t="s">
        <v>961</v>
      </c>
      <c r="G126" s="210"/>
      <c r="H126" s="210" t="s">
        <v>1001</v>
      </c>
      <c r="I126" s="210" t="s">
        <v>963</v>
      </c>
      <c r="J126" s="210">
        <v>120</v>
      </c>
      <c r="K126" s="254"/>
    </row>
    <row r="127" spans="2:11" customFormat="1" ht="15" customHeight="1">
      <c r="B127" s="251"/>
      <c r="C127" s="210" t="s">
        <v>1010</v>
      </c>
      <c r="D127" s="210"/>
      <c r="E127" s="210"/>
      <c r="F127" s="231" t="s">
        <v>961</v>
      </c>
      <c r="G127" s="210"/>
      <c r="H127" s="210" t="s">
        <v>1011</v>
      </c>
      <c r="I127" s="210" t="s">
        <v>963</v>
      </c>
      <c r="J127" s="210" t="s">
        <v>1012</v>
      </c>
      <c r="K127" s="254"/>
    </row>
    <row r="128" spans="2:11" customFormat="1" ht="15" customHeight="1">
      <c r="B128" s="251"/>
      <c r="C128" s="210" t="s">
        <v>909</v>
      </c>
      <c r="D128" s="210"/>
      <c r="E128" s="210"/>
      <c r="F128" s="231" t="s">
        <v>961</v>
      </c>
      <c r="G128" s="210"/>
      <c r="H128" s="210" t="s">
        <v>1013</v>
      </c>
      <c r="I128" s="210" t="s">
        <v>963</v>
      </c>
      <c r="J128" s="210" t="s">
        <v>1012</v>
      </c>
      <c r="K128" s="254"/>
    </row>
    <row r="129" spans="2:11" customFormat="1" ht="15" customHeight="1">
      <c r="B129" s="251"/>
      <c r="C129" s="210" t="s">
        <v>972</v>
      </c>
      <c r="D129" s="210"/>
      <c r="E129" s="210"/>
      <c r="F129" s="231" t="s">
        <v>967</v>
      </c>
      <c r="G129" s="210"/>
      <c r="H129" s="210" t="s">
        <v>973</v>
      </c>
      <c r="I129" s="210" t="s">
        <v>963</v>
      </c>
      <c r="J129" s="210">
        <v>15</v>
      </c>
      <c r="K129" s="254"/>
    </row>
    <row r="130" spans="2:11" customFormat="1" ht="15" customHeight="1">
      <c r="B130" s="251"/>
      <c r="C130" s="210" t="s">
        <v>974</v>
      </c>
      <c r="D130" s="210"/>
      <c r="E130" s="210"/>
      <c r="F130" s="231" t="s">
        <v>967</v>
      </c>
      <c r="G130" s="210"/>
      <c r="H130" s="210" t="s">
        <v>975</v>
      </c>
      <c r="I130" s="210" t="s">
        <v>963</v>
      </c>
      <c r="J130" s="210">
        <v>15</v>
      </c>
      <c r="K130" s="254"/>
    </row>
    <row r="131" spans="2:11" customFormat="1" ht="15" customHeight="1">
      <c r="B131" s="251"/>
      <c r="C131" s="210" t="s">
        <v>976</v>
      </c>
      <c r="D131" s="210"/>
      <c r="E131" s="210"/>
      <c r="F131" s="231" t="s">
        <v>967</v>
      </c>
      <c r="G131" s="210"/>
      <c r="H131" s="210" t="s">
        <v>977</v>
      </c>
      <c r="I131" s="210" t="s">
        <v>963</v>
      </c>
      <c r="J131" s="210">
        <v>20</v>
      </c>
      <c r="K131" s="254"/>
    </row>
    <row r="132" spans="2:11" customFormat="1" ht="15" customHeight="1">
      <c r="B132" s="251"/>
      <c r="C132" s="210" t="s">
        <v>978</v>
      </c>
      <c r="D132" s="210"/>
      <c r="E132" s="210"/>
      <c r="F132" s="231" t="s">
        <v>967</v>
      </c>
      <c r="G132" s="210"/>
      <c r="H132" s="210" t="s">
        <v>979</v>
      </c>
      <c r="I132" s="210" t="s">
        <v>963</v>
      </c>
      <c r="J132" s="210">
        <v>20</v>
      </c>
      <c r="K132" s="254"/>
    </row>
    <row r="133" spans="2:11" customFormat="1" ht="15" customHeight="1">
      <c r="B133" s="251"/>
      <c r="C133" s="210" t="s">
        <v>966</v>
      </c>
      <c r="D133" s="210"/>
      <c r="E133" s="210"/>
      <c r="F133" s="231" t="s">
        <v>967</v>
      </c>
      <c r="G133" s="210"/>
      <c r="H133" s="210" t="s">
        <v>1001</v>
      </c>
      <c r="I133" s="210" t="s">
        <v>963</v>
      </c>
      <c r="J133" s="210">
        <v>50</v>
      </c>
      <c r="K133" s="254"/>
    </row>
    <row r="134" spans="2:11" customFormat="1" ht="15" customHeight="1">
      <c r="B134" s="251"/>
      <c r="C134" s="210" t="s">
        <v>980</v>
      </c>
      <c r="D134" s="210"/>
      <c r="E134" s="210"/>
      <c r="F134" s="231" t="s">
        <v>967</v>
      </c>
      <c r="G134" s="210"/>
      <c r="H134" s="210" t="s">
        <v>1001</v>
      </c>
      <c r="I134" s="210" t="s">
        <v>963</v>
      </c>
      <c r="J134" s="210">
        <v>50</v>
      </c>
      <c r="K134" s="254"/>
    </row>
    <row r="135" spans="2:11" customFormat="1" ht="15" customHeight="1">
      <c r="B135" s="251"/>
      <c r="C135" s="210" t="s">
        <v>986</v>
      </c>
      <c r="D135" s="210"/>
      <c r="E135" s="210"/>
      <c r="F135" s="231" t="s">
        <v>967</v>
      </c>
      <c r="G135" s="210"/>
      <c r="H135" s="210" t="s">
        <v>1001</v>
      </c>
      <c r="I135" s="210" t="s">
        <v>963</v>
      </c>
      <c r="J135" s="210">
        <v>50</v>
      </c>
      <c r="K135" s="254"/>
    </row>
    <row r="136" spans="2:11" customFormat="1" ht="15" customHeight="1">
      <c r="B136" s="251"/>
      <c r="C136" s="210" t="s">
        <v>988</v>
      </c>
      <c r="D136" s="210"/>
      <c r="E136" s="210"/>
      <c r="F136" s="231" t="s">
        <v>967</v>
      </c>
      <c r="G136" s="210"/>
      <c r="H136" s="210" t="s">
        <v>1001</v>
      </c>
      <c r="I136" s="210" t="s">
        <v>963</v>
      </c>
      <c r="J136" s="210">
        <v>50</v>
      </c>
      <c r="K136" s="254"/>
    </row>
    <row r="137" spans="2:11" customFormat="1" ht="15" customHeight="1">
      <c r="B137" s="251"/>
      <c r="C137" s="210" t="s">
        <v>989</v>
      </c>
      <c r="D137" s="210"/>
      <c r="E137" s="210"/>
      <c r="F137" s="231" t="s">
        <v>967</v>
      </c>
      <c r="G137" s="210"/>
      <c r="H137" s="210" t="s">
        <v>1014</v>
      </c>
      <c r="I137" s="210" t="s">
        <v>963</v>
      </c>
      <c r="J137" s="210">
        <v>255</v>
      </c>
      <c r="K137" s="254"/>
    </row>
    <row r="138" spans="2:11" customFormat="1" ht="15" customHeight="1">
      <c r="B138" s="251"/>
      <c r="C138" s="210" t="s">
        <v>991</v>
      </c>
      <c r="D138" s="210"/>
      <c r="E138" s="210"/>
      <c r="F138" s="231" t="s">
        <v>961</v>
      </c>
      <c r="G138" s="210"/>
      <c r="H138" s="210" t="s">
        <v>1015</v>
      </c>
      <c r="I138" s="210" t="s">
        <v>993</v>
      </c>
      <c r="J138" s="210"/>
      <c r="K138" s="254"/>
    </row>
    <row r="139" spans="2:11" customFormat="1" ht="15" customHeight="1">
      <c r="B139" s="251"/>
      <c r="C139" s="210" t="s">
        <v>994</v>
      </c>
      <c r="D139" s="210"/>
      <c r="E139" s="210"/>
      <c r="F139" s="231" t="s">
        <v>961</v>
      </c>
      <c r="G139" s="210"/>
      <c r="H139" s="210" t="s">
        <v>1016</v>
      </c>
      <c r="I139" s="210" t="s">
        <v>996</v>
      </c>
      <c r="J139" s="210"/>
      <c r="K139" s="254"/>
    </row>
    <row r="140" spans="2:11" customFormat="1" ht="15" customHeight="1">
      <c r="B140" s="251"/>
      <c r="C140" s="210" t="s">
        <v>997</v>
      </c>
      <c r="D140" s="210"/>
      <c r="E140" s="210"/>
      <c r="F140" s="231" t="s">
        <v>961</v>
      </c>
      <c r="G140" s="210"/>
      <c r="H140" s="210" t="s">
        <v>997</v>
      </c>
      <c r="I140" s="210" t="s">
        <v>996</v>
      </c>
      <c r="J140" s="210"/>
      <c r="K140" s="254"/>
    </row>
    <row r="141" spans="2:11" customFormat="1" ht="15" customHeight="1">
      <c r="B141" s="251"/>
      <c r="C141" s="210" t="s">
        <v>40</v>
      </c>
      <c r="D141" s="210"/>
      <c r="E141" s="210"/>
      <c r="F141" s="231" t="s">
        <v>961</v>
      </c>
      <c r="G141" s="210"/>
      <c r="H141" s="210" t="s">
        <v>1017</v>
      </c>
      <c r="I141" s="210" t="s">
        <v>996</v>
      </c>
      <c r="J141" s="210"/>
      <c r="K141" s="254"/>
    </row>
    <row r="142" spans="2:11" customFormat="1" ht="15" customHeight="1">
      <c r="B142" s="251"/>
      <c r="C142" s="210" t="s">
        <v>1018</v>
      </c>
      <c r="D142" s="210"/>
      <c r="E142" s="210"/>
      <c r="F142" s="231" t="s">
        <v>961</v>
      </c>
      <c r="G142" s="210"/>
      <c r="H142" s="210" t="s">
        <v>1019</v>
      </c>
      <c r="I142" s="210" t="s">
        <v>996</v>
      </c>
      <c r="J142" s="210"/>
      <c r="K142" s="254"/>
    </row>
    <row r="143" spans="2:11" customFormat="1" ht="15" customHeight="1">
      <c r="B143" s="255"/>
      <c r="C143" s="256"/>
      <c r="D143" s="256"/>
      <c r="E143" s="256"/>
      <c r="F143" s="256"/>
      <c r="G143" s="256"/>
      <c r="H143" s="256"/>
      <c r="I143" s="256"/>
      <c r="J143" s="256"/>
      <c r="K143" s="257"/>
    </row>
    <row r="144" spans="2:11" customFormat="1" ht="18.75" customHeight="1">
      <c r="B144" s="242"/>
      <c r="C144" s="242"/>
      <c r="D144" s="242"/>
      <c r="E144" s="242"/>
      <c r="F144" s="243"/>
      <c r="G144" s="242"/>
      <c r="H144" s="242"/>
      <c r="I144" s="242"/>
      <c r="J144" s="242"/>
      <c r="K144" s="242"/>
    </row>
    <row r="145" spans="2:11" customFormat="1" ht="18.75" customHeight="1">
      <c r="B145" s="217"/>
      <c r="C145" s="217"/>
      <c r="D145" s="217"/>
      <c r="E145" s="217"/>
      <c r="F145" s="217"/>
      <c r="G145" s="217"/>
      <c r="H145" s="217"/>
      <c r="I145" s="217"/>
      <c r="J145" s="217"/>
      <c r="K145" s="217"/>
    </row>
    <row r="146" spans="2:11" customFormat="1" ht="7.5" customHeight="1">
      <c r="B146" s="218"/>
      <c r="C146" s="219"/>
      <c r="D146" s="219"/>
      <c r="E146" s="219"/>
      <c r="F146" s="219"/>
      <c r="G146" s="219"/>
      <c r="H146" s="219"/>
      <c r="I146" s="219"/>
      <c r="J146" s="219"/>
      <c r="K146" s="220"/>
    </row>
    <row r="147" spans="2:11" customFormat="1" ht="45" customHeight="1">
      <c r="B147" s="221"/>
      <c r="C147" s="318" t="s">
        <v>1020</v>
      </c>
      <c r="D147" s="318"/>
      <c r="E147" s="318"/>
      <c r="F147" s="318"/>
      <c r="G147" s="318"/>
      <c r="H147" s="318"/>
      <c r="I147" s="318"/>
      <c r="J147" s="318"/>
      <c r="K147" s="222"/>
    </row>
    <row r="148" spans="2:11" customFormat="1" ht="17.25" customHeight="1">
      <c r="B148" s="221"/>
      <c r="C148" s="223" t="s">
        <v>955</v>
      </c>
      <c r="D148" s="223"/>
      <c r="E148" s="223"/>
      <c r="F148" s="223" t="s">
        <v>956</v>
      </c>
      <c r="G148" s="224"/>
      <c r="H148" s="223" t="s">
        <v>56</v>
      </c>
      <c r="I148" s="223" t="s">
        <v>59</v>
      </c>
      <c r="J148" s="223" t="s">
        <v>957</v>
      </c>
      <c r="K148" s="222"/>
    </row>
    <row r="149" spans="2:11" customFormat="1" ht="17.25" customHeight="1">
      <c r="B149" s="221"/>
      <c r="C149" s="225" t="s">
        <v>958</v>
      </c>
      <c r="D149" s="225"/>
      <c r="E149" s="225"/>
      <c r="F149" s="226" t="s">
        <v>959</v>
      </c>
      <c r="G149" s="227"/>
      <c r="H149" s="225"/>
      <c r="I149" s="225"/>
      <c r="J149" s="225" t="s">
        <v>960</v>
      </c>
      <c r="K149" s="222"/>
    </row>
    <row r="150" spans="2:11" customFormat="1" ht="5.25" customHeight="1">
      <c r="B150" s="233"/>
      <c r="C150" s="228"/>
      <c r="D150" s="228"/>
      <c r="E150" s="228"/>
      <c r="F150" s="228"/>
      <c r="G150" s="229"/>
      <c r="H150" s="228"/>
      <c r="I150" s="228"/>
      <c r="J150" s="228"/>
      <c r="K150" s="254"/>
    </row>
    <row r="151" spans="2:11" customFormat="1" ht="15" customHeight="1">
      <c r="B151" s="233"/>
      <c r="C151" s="258" t="s">
        <v>964</v>
      </c>
      <c r="D151" s="210"/>
      <c r="E151" s="210"/>
      <c r="F151" s="259" t="s">
        <v>961</v>
      </c>
      <c r="G151" s="210"/>
      <c r="H151" s="258" t="s">
        <v>1001</v>
      </c>
      <c r="I151" s="258" t="s">
        <v>963</v>
      </c>
      <c r="J151" s="258">
        <v>120</v>
      </c>
      <c r="K151" s="254"/>
    </row>
    <row r="152" spans="2:11" customFormat="1" ht="15" customHeight="1">
      <c r="B152" s="233"/>
      <c r="C152" s="258" t="s">
        <v>1010</v>
      </c>
      <c r="D152" s="210"/>
      <c r="E152" s="210"/>
      <c r="F152" s="259" t="s">
        <v>961</v>
      </c>
      <c r="G152" s="210"/>
      <c r="H152" s="258" t="s">
        <v>1021</v>
      </c>
      <c r="I152" s="258" t="s">
        <v>963</v>
      </c>
      <c r="J152" s="258" t="s">
        <v>1012</v>
      </c>
      <c r="K152" s="254"/>
    </row>
    <row r="153" spans="2:11" customFormat="1" ht="15" customHeight="1">
      <c r="B153" s="233"/>
      <c r="C153" s="258" t="s">
        <v>909</v>
      </c>
      <c r="D153" s="210"/>
      <c r="E153" s="210"/>
      <c r="F153" s="259" t="s">
        <v>961</v>
      </c>
      <c r="G153" s="210"/>
      <c r="H153" s="258" t="s">
        <v>1022</v>
      </c>
      <c r="I153" s="258" t="s">
        <v>963</v>
      </c>
      <c r="J153" s="258" t="s">
        <v>1012</v>
      </c>
      <c r="K153" s="254"/>
    </row>
    <row r="154" spans="2:11" customFormat="1" ht="15" customHeight="1">
      <c r="B154" s="233"/>
      <c r="C154" s="258" t="s">
        <v>966</v>
      </c>
      <c r="D154" s="210"/>
      <c r="E154" s="210"/>
      <c r="F154" s="259" t="s">
        <v>967</v>
      </c>
      <c r="G154" s="210"/>
      <c r="H154" s="258" t="s">
        <v>1001</v>
      </c>
      <c r="I154" s="258" t="s">
        <v>963</v>
      </c>
      <c r="J154" s="258">
        <v>50</v>
      </c>
      <c r="K154" s="254"/>
    </row>
    <row r="155" spans="2:11" customFormat="1" ht="15" customHeight="1">
      <c r="B155" s="233"/>
      <c r="C155" s="258" t="s">
        <v>969</v>
      </c>
      <c r="D155" s="210"/>
      <c r="E155" s="210"/>
      <c r="F155" s="259" t="s">
        <v>961</v>
      </c>
      <c r="G155" s="210"/>
      <c r="H155" s="258" t="s">
        <v>1001</v>
      </c>
      <c r="I155" s="258" t="s">
        <v>971</v>
      </c>
      <c r="J155" s="258"/>
      <c r="K155" s="254"/>
    </row>
    <row r="156" spans="2:11" customFormat="1" ht="15" customHeight="1">
      <c r="B156" s="233"/>
      <c r="C156" s="258" t="s">
        <v>980</v>
      </c>
      <c r="D156" s="210"/>
      <c r="E156" s="210"/>
      <c r="F156" s="259" t="s">
        <v>967</v>
      </c>
      <c r="G156" s="210"/>
      <c r="H156" s="258" t="s">
        <v>1001</v>
      </c>
      <c r="I156" s="258" t="s">
        <v>963</v>
      </c>
      <c r="J156" s="258">
        <v>50</v>
      </c>
      <c r="K156" s="254"/>
    </row>
    <row r="157" spans="2:11" customFormat="1" ht="15" customHeight="1">
      <c r="B157" s="233"/>
      <c r="C157" s="258" t="s">
        <v>988</v>
      </c>
      <c r="D157" s="210"/>
      <c r="E157" s="210"/>
      <c r="F157" s="259" t="s">
        <v>967</v>
      </c>
      <c r="G157" s="210"/>
      <c r="H157" s="258" t="s">
        <v>1001</v>
      </c>
      <c r="I157" s="258" t="s">
        <v>963</v>
      </c>
      <c r="J157" s="258">
        <v>50</v>
      </c>
      <c r="K157" s="254"/>
    </row>
    <row r="158" spans="2:11" customFormat="1" ht="15" customHeight="1">
      <c r="B158" s="233"/>
      <c r="C158" s="258" t="s">
        <v>986</v>
      </c>
      <c r="D158" s="210"/>
      <c r="E158" s="210"/>
      <c r="F158" s="259" t="s">
        <v>967</v>
      </c>
      <c r="G158" s="210"/>
      <c r="H158" s="258" t="s">
        <v>1001</v>
      </c>
      <c r="I158" s="258" t="s">
        <v>963</v>
      </c>
      <c r="J158" s="258">
        <v>50</v>
      </c>
      <c r="K158" s="254"/>
    </row>
    <row r="159" spans="2:11" customFormat="1" ht="15" customHeight="1">
      <c r="B159" s="233"/>
      <c r="C159" s="258" t="s">
        <v>115</v>
      </c>
      <c r="D159" s="210"/>
      <c r="E159" s="210"/>
      <c r="F159" s="259" t="s">
        <v>961</v>
      </c>
      <c r="G159" s="210"/>
      <c r="H159" s="258" t="s">
        <v>1023</v>
      </c>
      <c r="I159" s="258" t="s">
        <v>963</v>
      </c>
      <c r="J159" s="258" t="s">
        <v>1024</v>
      </c>
      <c r="K159" s="254"/>
    </row>
    <row r="160" spans="2:11" customFormat="1" ht="15" customHeight="1">
      <c r="B160" s="233"/>
      <c r="C160" s="258" t="s">
        <v>1025</v>
      </c>
      <c r="D160" s="210"/>
      <c r="E160" s="210"/>
      <c r="F160" s="259" t="s">
        <v>961</v>
      </c>
      <c r="G160" s="210"/>
      <c r="H160" s="258" t="s">
        <v>1026</v>
      </c>
      <c r="I160" s="258" t="s">
        <v>996</v>
      </c>
      <c r="J160" s="258"/>
      <c r="K160" s="254"/>
    </row>
    <row r="161" spans="2:11" customFormat="1" ht="15" customHeight="1">
      <c r="B161" s="260"/>
      <c r="C161" s="240"/>
      <c r="D161" s="240"/>
      <c r="E161" s="240"/>
      <c r="F161" s="240"/>
      <c r="G161" s="240"/>
      <c r="H161" s="240"/>
      <c r="I161" s="240"/>
      <c r="J161" s="240"/>
      <c r="K161" s="261"/>
    </row>
    <row r="162" spans="2:11" customFormat="1" ht="18.75" customHeight="1">
      <c r="B162" s="242"/>
      <c r="C162" s="252"/>
      <c r="D162" s="252"/>
      <c r="E162" s="252"/>
      <c r="F162" s="262"/>
      <c r="G162" s="252"/>
      <c r="H162" s="252"/>
      <c r="I162" s="252"/>
      <c r="J162" s="252"/>
      <c r="K162" s="242"/>
    </row>
    <row r="163" spans="2:11" customFormat="1" ht="18.75" customHeight="1"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</row>
    <row r="164" spans="2:11" customFormat="1" ht="7.5" customHeight="1">
      <c r="B164" s="199"/>
      <c r="C164" s="200"/>
      <c r="D164" s="200"/>
      <c r="E164" s="200"/>
      <c r="F164" s="200"/>
      <c r="G164" s="200"/>
      <c r="H164" s="200"/>
      <c r="I164" s="200"/>
      <c r="J164" s="200"/>
      <c r="K164" s="201"/>
    </row>
    <row r="165" spans="2:11" customFormat="1" ht="45" customHeight="1">
      <c r="B165" s="202"/>
      <c r="C165" s="319" t="s">
        <v>1027</v>
      </c>
      <c r="D165" s="319"/>
      <c r="E165" s="319"/>
      <c r="F165" s="319"/>
      <c r="G165" s="319"/>
      <c r="H165" s="319"/>
      <c r="I165" s="319"/>
      <c r="J165" s="319"/>
      <c r="K165" s="203"/>
    </row>
    <row r="166" spans="2:11" customFormat="1" ht="17.25" customHeight="1">
      <c r="B166" s="202"/>
      <c r="C166" s="223" t="s">
        <v>955</v>
      </c>
      <c r="D166" s="223"/>
      <c r="E166" s="223"/>
      <c r="F166" s="223" t="s">
        <v>956</v>
      </c>
      <c r="G166" s="263"/>
      <c r="H166" s="264" t="s">
        <v>56</v>
      </c>
      <c r="I166" s="264" t="s">
        <v>59</v>
      </c>
      <c r="J166" s="223" t="s">
        <v>957</v>
      </c>
      <c r="K166" s="203"/>
    </row>
    <row r="167" spans="2:11" customFormat="1" ht="17.25" customHeight="1">
      <c r="B167" s="204"/>
      <c r="C167" s="225" t="s">
        <v>958</v>
      </c>
      <c r="D167" s="225"/>
      <c r="E167" s="225"/>
      <c r="F167" s="226" t="s">
        <v>959</v>
      </c>
      <c r="G167" s="265"/>
      <c r="H167" s="266"/>
      <c r="I167" s="266"/>
      <c r="J167" s="225" t="s">
        <v>960</v>
      </c>
      <c r="K167" s="205"/>
    </row>
    <row r="168" spans="2:11" customFormat="1" ht="5.25" customHeight="1">
      <c r="B168" s="233"/>
      <c r="C168" s="228"/>
      <c r="D168" s="228"/>
      <c r="E168" s="228"/>
      <c r="F168" s="228"/>
      <c r="G168" s="229"/>
      <c r="H168" s="228"/>
      <c r="I168" s="228"/>
      <c r="J168" s="228"/>
      <c r="K168" s="254"/>
    </row>
    <row r="169" spans="2:11" customFormat="1" ht="15" customHeight="1">
      <c r="B169" s="233"/>
      <c r="C169" s="210" t="s">
        <v>964</v>
      </c>
      <c r="D169" s="210"/>
      <c r="E169" s="210"/>
      <c r="F169" s="231" t="s">
        <v>961</v>
      </c>
      <c r="G169" s="210"/>
      <c r="H169" s="210" t="s">
        <v>1001</v>
      </c>
      <c r="I169" s="210" t="s">
        <v>963</v>
      </c>
      <c r="J169" s="210">
        <v>120</v>
      </c>
      <c r="K169" s="254"/>
    </row>
    <row r="170" spans="2:11" customFormat="1" ht="15" customHeight="1">
      <c r="B170" s="233"/>
      <c r="C170" s="210" t="s">
        <v>1010</v>
      </c>
      <c r="D170" s="210"/>
      <c r="E170" s="210"/>
      <c r="F170" s="231" t="s">
        <v>961</v>
      </c>
      <c r="G170" s="210"/>
      <c r="H170" s="210" t="s">
        <v>1011</v>
      </c>
      <c r="I170" s="210" t="s">
        <v>963</v>
      </c>
      <c r="J170" s="210" t="s">
        <v>1012</v>
      </c>
      <c r="K170" s="254"/>
    </row>
    <row r="171" spans="2:11" customFormat="1" ht="15" customHeight="1">
      <c r="B171" s="233"/>
      <c r="C171" s="210" t="s">
        <v>909</v>
      </c>
      <c r="D171" s="210"/>
      <c r="E171" s="210"/>
      <c r="F171" s="231" t="s">
        <v>961</v>
      </c>
      <c r="G171" s="210"/>
      <c r="H171" s="210" t="s">
        <v>1028</v>
      </c>
      <c r="I171" s="210" t="s">
        <v>963</v>
      </c>
      <c r="J171" s="210" t="s">
        <v>1012</v>
      </c>
      <c r="K171" s="254"/>
    </row>
    <row r="172" spans="2:11" customFormat="1" ht="15" customHeight="1">
      <c r="B172" s="233"/>
      <c r="C172" s="210" t="s">
        <v>966</v>
      </c>
      <c r="D172" s="210"/>
      <c r="E172" s="210"/>
      <c r="F172" s="231" t="s">
        <v>967</v>
      </c>
      <c r="G172" s="210"/>
      <c r="H172" s="210" t="s">
        <v>1028</v>
      </c>
      <c r="I172" s="210" t="s">
        <v>963</v>
      </c>
      <c r="J172" s="210">
        <v>50</v>
      </c>
      <c r="K172" s="254"/>
    </row>
    <row r="173" spans="2:11" customFormat="1" ht="15" customHeight="1">
      <c r="B173" s="233"/>
      <c r="C173" s="210" t="s">
        <v>969</v>
      </c>
      <c r="D173" s="210"/>
      <c r="E173" s="210"/>
      <c r="F173" s="231" t="s">
        <v>961</v>
      </c>
      <c r="G173" s="210"/>
      <c r="H173" s="210" t="s">
        <v>1028</v>
      </c>
      <c r="I173" s="210" t="s">
        <v>971</v>
      </c>
      <c r="J173" s="210"/>
      <c r="K173" s="254"/>
    </row>
    <row r="174" spans="2:11" customFormat="1" ht="15" customHeight="1">
      <c r="B174" s="233"/>
      <c r="C174" s="210" t="s">
        <v>980</v>
      </c>
      <c r="D174" s="210"/>
      <c r="E174" s="210"/>
      <c r="F174" s="231" t="s">
        <v>967</v>
      </c>
      <c r="G174" s="210"/>
      <c r="H174" s="210" t="s">
        <v>1028</v>
      </c>
      <c r="I174" s="210" t="s">
        <v>963</v>
      </c>
      <c r="J174" s="210">
        <v>50</v>
      </c>
      <c r="K174" s="254"/>
    </row>
    <row r="175" spans="2:11" customFormat="1" ht="15" customHeight="1">
      <c r="B175" s="233"/>
      <c r="C175" s="210" t="s">
        <v>988</v>
      </c>
      <c r="D175" s="210"/>
      <c r="E175" s="210"/>
      <c r="F175" s="231" t="s">
        <v>967</v>
      </c>
      <c r="G175" s="210"/>
      <c r="H175" s="210" t="s">
        <v>1028</v>
      </c>
      <c r="I175" s="210" t="s">
        <v>963</v>
      </c>
      <c r="J175" s="210">
        <v>50</v>
      </c>
      <c r="K175" s="254"/>
    </row>
    <row r="176" spans="2:11" customFormat="1" ht="15" customHeight="1">
      <c r="B176" s="233"/>
      <c r="C176" s="210" t="s">
        <v>986</v>
      </c>
      <c r="D176" s="210"/>
      <c r="E176" s="210"/>
      <c r="F176" s="231" t="s">
        <v>967</v>
      </c>
      <c r="G176" s="210"/>
      <c r="H176" s="210" t="s">
        <v>1028</v>
      </c>
      <c r="I176" s="210" t="s">
        <v>963</v>
      </c>
      <c r="J176" s="210">
        <v>50</v>
      </c>
      <c r="K176" s="254"/>
    </row>
    <row r="177" spans="2:11" customFormat="1" ht="15" customHeight="1">
      <c r="B177" s="233"/>
      <c r="C177" s="210" t="s">
        <v>130</v>
      </c>
      <c r="D177" s="210"/>
      <c r="E177" s="210"/>
      <c r="F177" s="231" t="s">
        <v>961</v>
      </c>
      <c r="G177" s="210"/>
      <c r="H177" s="210" t="s">
        <v>1029</v>
      </c>
      <c r="I177" s="210" t="s">
        <v>1030</v>
      </c>
      <c r="J177" s="210"/>
      <c r="K177" s="254"/>
    </row>
    <row r="178" spans="2:11" customFormat="1" ht="15" customHeight="1">
      <c r="B178" s="233"/>
      <c r="C178" s="210" t="s">
        <v>59</v>
      </c>
      <c r="D178" s="210"/>
      <c r="E178" s="210"/>
      <c r="F178" s="231" t="s">
        <v>961</v>
      </c>
      <c r="G178" s="210"/>
      <c r="H178" s="210" t="s">
        <v>1031</v>
      </c>
      <c r="I178" s="210" t="s">
        <v>1032</v>
      </c>
      <c r="J178" s="210">
        <v>1</v>
      </c>
      <c r="K178" s="254"/>
    </row>
    <row r="179" spans="2:11" customFormat="1" ht="15" customHeight="1">
      <c r="B179" s="233"/>
      <c r="C179" s="210" t="s">
        <v>55</v>
      </c>
      <c r="D179" s="210"/>
      <c r="E179" s="210"/>
      <c r="F179" s="231" t="s">
        <v>961</v>
      </c>
      <c r="G179" s="210"/>
      <c r="H179" s="210" t="s">
        <v>1033</v>
      </c>
      <c r="I179" s="210" t="s">
        <v>963</v>
      </c>
      <c r="J179" s="210">
        <v>20</v>
      </c>
      <c r="K179" s="254"/>
    </row>
    <row r="180" spans="2:11" customFormat="1" ht="15" customHeight="1">
      <c r="B180" s="233"/>
      <c r="C180" s="210" t="s">
        <v>56</v>
      </c>
      <c r="D180" s="210"/>
      <c r="E180" s="210"/>
      <c r="F180" s="231" t="s">
        <v>961</v>
      </c>
      <c r="G180" s="210"/>
      <c r="H180" s="210" t="s">
        <v>1034</v>
      </c>
      <c r="I180" s="210" t="s">
        <v>963</v>
      </c>
      <c r="J180" s="210">
        <v>255</v>
      </c>
      <c r="K180" s="254"/>
    </row>
    <row r="181" spans="2:11" customFormat="1" ht="15" customHeight="1">
      <c r="B181" s="233"/>
      <c r="C181" s="210" t="s">
        <v>131</v>
      </c>
      <c r="D181" s="210"/>
      <c r="E181" s="210"/>
      <c r="F181" s="231" t="s">
        <v>961</v>
      </c>
      <c r="G181" s="210"/>
      <c r="H181" s="210" t="s">
        <v>925</v>
      </c>
      <c r="I181" s="210" t="s">
        <v>963</v>
      </c>
      <c r="J181" s="210">
        <v>10</v>
      </c>
      <c r="K181" s="254"/>
    </row>
    <row r="182" spans="2:11" customFormat="1" ht="15" customHeight="1">
      <c r="B182" s="233"/>
      <c r="C182" s="210" t="s">
        <v>132</v>
      </c>
      <c r="D182" s="210"/>
      <c r="E182" s="210"/>
      <c r="F182" s="231" t="s">
        <v>961</v>
      </c>
      <c r="G182" s="210"/>
      <c r="H182" s="210" t="s">
        <v>1035</v>
      </c>
      <c r="I182" s="210" t="s">
        <v>996</v>
      </c>
      <c r="J182" s="210"/>
      <c r="K182" s="254"/>
    </row>
    <row r="183" spans="2:11" customFormat="1" ht="15" customHeight="1">
      <c r="B183" s="233"/>
      <c r="C183" s="210" t="s">
        <v>1036</v>
      </c>
      <c r="D183" s="210"/>
      <c r="E183" s="210"/>
      <c r="F183" s="231" t="s">
        <v>961</v>
      </c>
      <c r="G183" s="210"/>
      <c r="H183" s="210" t="s">
        <v>1037</v>
      </c>
      <c r="I183" s="210" t="s">
        <v>996</v>
      </c>
      <c r="J183" s="210"/>
      <c r="K183" s="254"/>
    </row>
    <row r="184" spans="2:11" customFormat="1" ht="15" customHeight="1">
      <c r="B184" s="233"/>
      <c r="C184" s="210" t="s">
        <v>1025</v>
      </c>
      <c r="D184" s="210"/>
      <c r="E184" s="210"/>
      <c r="F184" s="231" t="s">
        <v>961</v>
      </c>
      <c r="G184" s="210"/>
      <c r="H184" s="210" t="s">
        <v>1038</v>
      </c>
      <c r="I184" s="210" t="s">
        <v>996</v>
      </c>
      <c r="J184" s="210"/>
      <c r="K184" s="254"/>
    </row>
    <row r="185" spans="2:11" customFormat="1" ht="15" customHeight="1">
      <c r="B185" s="233"/>
      <c r="C185" s="210" t="s">
        <v>134</v>
      </c>
      <c r="D185" s="210"/>
      <c r="E185" s="210"/>
      <c r="F185" s="231" t="s">
        <v>967</v>
      </c>
      <c r="G185" s="210"/>
      <c r="H185" s="210" t="s">
        <v>1039</v>
      </c>
      <c r="I185" s="210" t="s">
        <v>963</v>
      </c>
      <c r="J185" s="210">
        <v>50</v>
      </c>
      <c r="K185" s="254"/>
    </row>
    <row r="186" spans="2:11" customFormat="1" ht="15" customHeight="1">
      <c r="B186" s="233"/>
      <c r="C186" s="210" t="s">
        <v>1040</v>
      </c>
      <c r="D186" s="210"/>
      <c r="E186" s="210"/>
      <c r="F186" s="231" t="s">
        <v>967</v>
      </c>
      <c r="G186" s="210"/>
      <c r="H186" s="210" t="s">
        <v>1041</v>
      </c>
      <c r="I186" s="210" t="s">
        <v>1042</v>
      </c>
      <c r="J186" s="210"/>
      <c r="K186" s="254"/>
    </row>
    <row r="187" spans="2:11" customFormat="1" ht="15" customHeight="1">
      <c r="B187" s="233"/>
      <c r="C187" s="210" t="s">
        <v>1043</v>
      </c>
      <c r="D187" s="210"/>
      <c r="E187" s="210"/>
      <c r="F187" s="231" t="s">
        <v>967</v>
      </c>
      <c r="G187" s="210"/>
      <c r="H187" s="210" t="s">
        <v>1044</v>
      </c>
      <c r="I187" s="210" t="s">
        <v>1042</v>
      </c>
      <c r="J187" s="210"/>
      <c r="K187" s="254"/>
    </row>
    <row r="188" spans="2:11" customFormat="1" ht="15" customHeight="1">
      <c r="B188" s="233"/>
      <c r="C188" s="210" t="s">
        <v>1045</v>
      </c>
      <c r="D188" s="210"/>
      <c r="E188" s="210"/>
      <c r="F188" s="231" t="s">
        <v>967</v>
      </c>
      <c r="G188" s="210"/>
      <c r="H188" s="210" t="s">
        <v>1046</v>
      </c>
      <c r="I188" s="210" t="s">
        <v>1042</v>
      </c>
      <c r="J188" s="210"/>
      <c r="K188" s="254"/>
    </row>
    <row r="189" spans="2:11" customFormat="1" ht="15" customHeight="1">
      <c r="B189" s="233"/>
      <c r="C189" s="267" t="s">
        <v>1047</v>
      </c>
      <c r="D189" s="210"/>
      <c r="E189" s="210"/>
      <c r="F189" s="231" t="s">
        <v>967</v>
      </c>
      <c r="G189" s="210"/>
      <c r="H189" s="210" t="s">
        <v>1048</v>
      </c>
      <c r="I189" s="210" t="s">
        <v>1049</v>
      </c>
      <c r="J189" s="268" t="s">
        <v>1050</v>
      </c>
      <c r="K189" s="254"/>
    </row>
    <row r="190" spans="2:11" customFormat="1" ht="15" customHeight="1">
      <c r="B190" s="233"/>
      <c r="C190" s="267" t="s">
        <v>44</v>
      </c>
      <c r="D190" s="210"/>
      <c r="E190" s="210"/>
      <c r="F190" s="231" t="s">
        <v>961</v>
      </c>
      <c r="G190" s="210"/>
      <c r="H190" s="207" t="s">
        <v>1051</v>
      </c>
      <c r="I190" s="210" t="s">
        <v>1052</v>
      </c>
      <c r="J190" s="210"/>
      <c r="K190" s="254"/>
    </row>
    <row r="191" spans="2:11" customFormat="1" ht="15" customHeight="1">
      <c r="B191" s="233"/>
      <c r="C191" s="267" t="s">
        <v>1053</v>
      </c>
      <c r="D191" s="210"/>
      <c r="E191" s="210"/>
      <c r="F191" s="231" t="s">
        <v>961</v>
      </c>
      <c r="G191" s="210"/>
      <c r="H191" s="210" t="s">
        <v>1054</v>
      </c>
      <c r="I191" s="210" t="s">
        <v>996</v>
      </c>
      <c r="J191" s="210"/>
      <c r="K191" s="254"/>
    </row>
    <row r="192" spans="2:11" customFormat="1" ht="15" customHeight="1">
      <c r="B192" s="233"/>
      <c r="C192" s="267" t="s">
        <v>1055</v>
      </c>
      <c r="D192" s="210"/>
      <c r="E192" s="210"/>
      <c r="F192" s="231" t="s">
        <v>961</v>
      </c>
      <c r="G192" s="210"/>
      <c r="H192" s="210" t="s">
        <v>1056</v>
      </c>
      <c r="I192" s="210" t="s">
        <v>996</v>
      </c>
      <c r="J192" s="210"/>
      <c r="K192" s="254"/>
    </row>
    <row r="193" spans="2:11" customFormat="1" ht="15" customHeight="1">
      <c r="B193" s="233"/>
      <c r="C193" s="267" t="s">
        <v>1057</v>
      </c>
      <c r="D193" s="210"/>
      <c r="E193" s="210"/>
      <c r="F193" s="231" t="s">
        <v>967</v>
      </c>
      <c r="G193" s="210"/>
      <c r="H193" s="210" t="s">
        <v>1058</v>
      </c>
      <c r="I193" s="210" t="s">
        <v>996</v>
      </c>
      <c r="J193" s="210"/>
      <c r="K193" s="254"/>
    </row>
    <row r="194" spans="2:11" customFormat="1" ht="15" customHeight="1">
      <c r="B194" s="260"/>
      <c r="C194" s="269"/>
      <c r="D194" s="240"/>
      <c r="E194" s="240"/>
      <c r="F194" s="240"/>
      <c r="G194" s="240"/>
      <c r="H194" s="240"/>
      <c r="I194" s="240"/>
      <c r="J194" s="240"/>
      <c r="K194" s="261"/>
    </row>
    <row r="195" spans="2:11" customFormat="1" ht="18.75" customHeight="1">
      <c r="B195" s="242"/>
      <c r="C195" s="252"/>
      <c r="D195" s="252"/>
      <c r="E195" s="252"/>
      <c r="F195" s="262"/>
      <c r="G195" s="252"/>
      <c r="H195" s="252"/>
      <c r="I195" s="252"/>
      <c r="J195" s="252"/>
      <c r="K195" s="242"/>
    </row>
    <row r="196" spans="2:11" customFormat="1" ht="18.75" customHeight="1">
      <c r="B196" s="242"/>
      <c r="C196" s="252"/>
      <c r="D196" s="252"/>
      <c r="E196" s="252"/>
      <c r="F196" s="262"/>
      <c r="G196" s="252"/>
      <c r="H196" s="252"/>
      <c r="I196" s="252"/>
      <c r="J196" s="252"/>
      <c r="K196" s="242"/>
    </row>
    <row r="197" spans="2:11" customFormat="1" ht="18.75" customHeight="1">
      <c r="B197" s="217"/>
      <c r="C197" s="217"/>
      <c r="D197" s="217"/>
      <c r="E197" s="217"/>
      <c r="F197" s="217"/>
      <c r="G197" s="217"/>
      <c r="H197" s="217"/>
      <c r="I197" s="217"/>
      <c r="J197" s="217"/>
      <c r="K197" s="217"/>
    </row>
    <row r="198" spans="2:11" customFormat="1" ht="13.5">
      <c r="B198" s="199"/>
      <c r="C198" s="200"/>
      <c r="D198" s="200"/>
      <c r="E198" s="200"/>
      <c r="F198" s="200"/>
      <c r="G198" s="200"/>
      <c r="H198" s="200"/>
      <c r="I198" s="200"/>
      <c r="J198" s="200"/>
      <c r="K198" s="201"/>
    </row>
    <row r="199" spans="2:11" customFormat="1" ht="21">
      <c r="B199" s="202"/>
      <c r="C199" s="319" t="s">
        <v>1059</v>
      </c>
      <c r="D199" s="319"/>
      <c r="E199" s="319"/>
      <c r="F199" s="319"/>
      <c r="G199" s="319"/>
      <c r="H199" s="319"/>
      <c r="I199" s="319"/>
      <c r="J199" s="319"/>
      <c r="K199" s="203"/>
    </row>
    <row r="200" spans="2:11" customFormat="1" ht="25.5" customHeight="1">
      <c r="B200" s="202"/>
      <c r="C200" s="270" t="s">
        <v>1060</v>
      </c>
      <c r="D200" s="270"/>
      <c r="E200" s="270"/>
      <c r="F200" s="270" t="s">
        <v>1061</v>
      </c>
      <c r="G200" s="271"/>
      <c r="H200" s="320" t="s">
        <v>1062</v>
      </c>
      <c r="I200" s="320"/>
      <c r="J200" s="320"/>
      <c r="K200" s="203"/>
    </row>
    <row r="201" spans="2:11" customFormat="1" ht="5.25" customHeight="1">
      <c r="B201" s="233"/>
      <c r="C201" s="228"/>
      <c r="D201" s="228"/>
      <c r="E201" s="228"/>
      <c r="F201" s="228"/>
      <c r="G201" s="252"/>
      <c r="H201" s="228"/>
      <c r="I201" s="228"/>
      <c r="J201" s="228"/>
      <c r="K201" s="254"/>
    </row>
    <row r="202" spans="2:11" customFormat="1" ht="15" customHeight="1">
      <c r="B202" s="233"/>
      <c r="C202" s="210" t="s">
        <v>1052</v>
      </c>
      <c r="D202" s="210"/>
      <c r="E202" s="210"/>
      <c r="F202" s="231" t="s">
        <v>45</v>
      </c>
      <c r="G202" s="210"/>
      <c r="H202" s="321" t="s">
        <v>1063</v>
      </c>
      <c r="I202" s="321"/>
      <c r="J202" s="321"/>
      <c r="K202" s="254"/>
    </row>
    <row r="203" spans="2:11" customFormat="1" ht="15" customHeight="1">
      <c r="B203" s="233"/>
      <c r="C203" s="210"/>
      <c r="D203" s="210"/>
      <c r="E203" s="210"/>
      <c r="F203" s="231" t="s">
        <v>46</v>
      </c>
      <c r="G203" s="210"/>
      <c r="H203" s="321" t="s">
        <v>1064</v>
      </c>
      <c r="I203" s="321"/>
      <c r="J203" s="321"/>
      <c r="K203" s="254"/>
    </row>
    <row r="204" spans="2:11" customFormat="1" ht="15" customHeight="1">
      <c r="B204" s="233"/>
      <c r="C204" s="210"/>
      <c r="D204" s="210"/>
      <c r="E204" s="210"/>
      <c r="F204" s="231" t="s">
        <v>49</v>
      </c>
      <c r="G204" s="210"/>
      <c r="H204" s="321" t="s">
        <v>1065</v>
      </c>
      <c r="I204" s="321"/>
      <c r="J204" s="321"/>
      <c r="K204" s="254"/>
    </row>
    <row r="205" spans="2:11" customFormat="1" ht="15" customHeight="1">
      <c r="B205" s="233"/>
      <c r="C205" s="210"/>
      <c r="D205" s="210"/>
      <c r="E205" s="210"/>
      <c r="F205" s="231" t="s">
        <v>47</v>
      </c>
      <c r="G205" s="210"/>
      <c r="H205" s="321" t="s">
        <v>1066</v>
      </c>
      <c r="I205" s="321"/>
      <c r="J205" s="321"/>
      <c r="K205" s="254"/>
    </row>
    <row r="206" spans="2:11" customFormat="1" ht="15" customHeight="1">
      <c r="B206" s="233"/>
      <c r="C206" s="210"/>
      <c r="D206" s="210"/>
      <c r="E206" s="210"/>
      <c r="F206" s="231" t="s">
        <v>48</v>
      </c>
      <c r="G206" s="210"/>
      <c r="H206" s="321" t="s">
        <v>1067</v>
      </c>
      <c r="I206" s="321"/>
      <c r="J206" s="321"/>
      <c r="K206" s="254"/>
    </row>
    <row r="207" spans="2:11" customFormat="1" ht="15" customHeight="1">
      <c r="B207" s="233"/>
      <c r="C207" s="210"/>
      <c r="D207" s="210"/>
      <c r="E207" s="210"/>
      <c r="F207" s="231"/>
      <c r="G207" s="210"/>
      <c r="H207" s="210"/>
      <c r="I207" s="210"/>
      <c r="J207" s="210"/>
      <c r="K207" s="254"/>
    </row>
    <row r="208" spans="2:11" customFormat="1" ht="15" customHeight="1">
      <c r="B208" s="233"/>
      <c r="C208" s="210" t="s">
        <v>1008</v>
      </c>
      <c r="D208" s="210"/>
      <c r="E208" s="210"/>
      <c r="F208" s="231" t="s">
        <v>81</v>
      </c>
      <c r="G208" s="210"/>
      <c r="H208" s="321" t="s">
        <v>1068</v>
      </c>
      <c r="I208" s="321"/>
      <c r="J208" s="321"/>
      <c r="K208" s="254"/>
    </row>
    <row r="209" spans="2:11" customFormat="1" ht="15" customHeight="1">
      <c r="B209" s="233"/>
      <c r="C209" s="210"/>
      <c r="D209" s="210"/>
      <c r="E209" s="210"/>
      <c r="F209" s="231" t="s">
        <v>904</v>
      </c>
      <c r="G209" s="210"/>
      <c r="H209" s="321" t="s">
        <v>905</v>
      </c>
      <c r="I209" s="321"/>
      <c r="J209" s="321"/>
      <c r="K209" s="254"/>
    </row>
    <row r="210" spans="2:11" customFormat="1" ht="15" customHeight="1">
      <c r="B210" s="233"/>
      <c r="C210" s="210"/>
      <c r="D210" s="210"/>
      <c r="E210" s="210"/>
      <c r="F210" s="231" t="s">
        <v>902</v>
      </c>
      <c r="G210" s="210"/>
      <c r="H210" s="321" t="s">
        <v>1069</v>
      </c>
      <c r="I210" s="321"/>
      <c r="J210" s="321"/>
      <c r="K210" s="254"/>
    </row>
    <row r="211" spans="2:11" customFormat="1" ht="15" customHeight="1">
      <c r="B211" s="272"/>
      <c r="C211" s="210"/>
      <c r="D211" s="210"/>
      <c r="E211" s="210"/>
      <c r="F211" s="231" t="s">
        <v>87</v>
      </c>
      <c r="G211" s="267"/>
      <c r="H211" s="322" t="s">
        <v>906</v>
      </c>
      <c r="I211" s="322"/>
      <c r="J211" s="322"/>
      <c r="K211" s="273"/>
    </row>
    <row r="212" spans="2:11" customFormat="1" ht="15" customHeight="1">
      <c r="B212" s="272"/>
      <c r="C212" s="210"/>
      <c r="D212" s="210"/>
      <c r="E212" s="210"/>
      <c r="F212" s="231" t="s">
        <v>907</v>
      </c>
      <c r="G212" s="267"/>
      <c r="H212" s="322" t="s">
        <v>1070</v>
      </c>
      <c r="I212" s="322"/>
      <c r="J212" s="322"/>
      <c r="K212" s="273"/>
    </row>
    <row r="213" spans="2:11" customFormat="1" ht="15" customHeight="1">
      <c r="B213" s="272"/>
      <c r="C213" s="210"/>
      <c r="D213" s="210"/>
      <c r="E213" s="210"/>
      <c r="F213" s="231"/>
      <c r="G213" s="267"/>
      <c r="H213" s="258"/>
      <c r="I213" s="258"/>
      <c r="J213" s="258"/>
      <c r="K213" s="273"/>
    </row>
    <row r="214" spans="2:11" customFormat="1" ht="15" customHeight="1">
      <c r="B214" s="272"/>
      <c r="C214" s="210" t="s">
        <v>1032</v>
      </c>
      <c r="D214" s="210"/>
      <c r="E214" s="210"/>
      <c r="F214" s="231">
        <v>1</v>
      </c>
      <c r="G214" s="267"/>
      <c r="H214" s="322" t="s">
        <v>1071</v>
      </c>
      <c r="I214" s="322"/>
      <c r="J214" s="322"/>
      <c r="K214" s="273"/>
    </row>
    <row r="215" spans="2:11" customFormat="1" ht="15" customHeight="1">
      <c r="B215" s="272"/>
      <c r="C215" s="210"/>
      <c r="D215" s="210"/>
      <c r="E215" s="210"/>
      <c r="F215" s="231">
        <v>2</v>
      </c>
      <c r="G215" s="267"/>
      <c r="H215" s="322" t="s">
        <v>1072</v>
      </c>
      <c r="I215" s="322"/>
      <c r="J215" s="322"/>
      <c r="K215" s="273"/>
    </row>
    <row r="216" spans="2:11" customFormat="1" ht="15" customHeight="1">
      <c r="B216" s="272"/>
      <c r="C216" s="210"/>
      <c r="D216" s="210"/>
      <c r="E216" s="210"/>
      <c r="F216" s="231">
        <v>3</v>
      </c>
      <c r="G216" s="267"/>
      <c r="H216" s="322" t="s">
        <v>1073</v>
      </c>
      <c r="I216" s="322"/>
      <c r="J216" s="322"/>
      <c r="K216" s="273"/>
    </row>
    <row r="217" spans="2:11" customFormat="1" ht="15" customHeight="1">
      <c r="B217" s="272"/>
      <c r="C217" s="210"/>
      <c r="D217" s="210"/>
      <c r="E217" s="210"/>
      <c r="F217" s="231">
        <v>4</v>
      </c>
      <c r="G217" s="267"/>
      <c r="H217" s="322" t="s">
        <v>1074</v>
      </c>
      <c r="I217" s="322"/>
      <c r="J217" s="322"/>
      <c r="K217" s="273"/>
    </row>
    <row r="218" spans="2:11" customFormat="1" ht="12.75" customHeight="1">
      <c r="B218" s="274"/>
      <c r="C218" s="275"/>
      <c r="D218" s="275"/>
      <c r="E218" s="275"/>
      <c r="F218" s="275"/>
      <c r="G218" s="275"/>
      <c r="H218" s="275"/>
      <c r="I218" s="275"/>
      <c r="J218" s="275"/>
      <c r="K218" s="27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Výměna střešní kryti...</vt:lpstr>
      <vt:lpstr>02 - VRN</vt:lpstr>
      <vt:lpstr>Seznam figur</vt:lpstr>
      <vt:lpstr>Pokyny pro vyplnění</vt:lpstr>
      <vt:lpstr>'01 - Výměna střešní kryti...'!Názvy_tisku</vt:lpstr>
      <vt:lpstr>'02 - VRN'!Názvy_tisku</vt:lpstr>
      <vt:lpstr>'Rekapitulace stavby'!Názvy_tisku</vt:lpstr>
      <vt:lpstr>'Seznam figur'!Názvy_tisku</vt:lpstr>
      <vt:lpstr>'01 - Výměna střešní kryti...'!Oblast_tisku</vt:lpstr>
      <vt:lpstr>'02 - VRN'!Oblast_tisku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moje\vlastnik</dc:creator>
  <cp:lastModifiedBy>Jaromír Rada</cp:lastModifiedBy>
  <dcterms:created xsi:type="dcterms:W3CDTF">2025-04-08T07:14:32Z</dcterms:created>
  <dcterms:modified xsi:type="dcterms:W3CDTF">2025-04-08T07:44:18Z</dcterms:modified>
</cp:coreProperties>
</file>