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zussokolska-my.sharepoint.com/personal/jaromir_zubicek_zus-sokolska_cz/Documents/Plocha/Oprava kotelny 2024/Projektová dokumentace/"/>
    </mc:Choice>
  </mc:AlternateContent>
  <xr:revisionPtr revIDLastSave="0" documentId="8_{DEC93807-3165-4481-8E67-A7D9D41310A2}" xr6:coauthVersionLast="47" xr6:coauthVersionMax="47" xr10:uidLastSave="{00000000-0000-0000-0000-000000000000}"/>
  <bookViews>
    <workbookView xWindow="-108" yWindow="-108" windowWidth="23256" windowHeight="12456" xr2:uid="{00000000-000D-0000-FFFF-FFFF00000000}"/>
  </bookViews>
  <sheets>
    <sheet name="Rekapitulace stavby" sheetId="1" r:id="rId1"/>
    <sheet name="43-24-7P1 - Strojní techn..." sheetId="2" r:id="rId2"/>
    <sheet name="43-24-7P2 - Plynová odběr..." sheetId="3" r:id="rId3"/>
    <sheet name="43-24-7P3 - Elektroinstal..." sheetId="4" r:id="rId4"/>
  </sheets>
  <definedNames>
    <definedName name="_xlnm._FilterDatabase" localSheetId="1" hidden="1">'43-24-7P1 - Strojní techn...'!$C$134:$K$460</definedName>
    <definedName name="_xlnm._FilterDatabase" localSheetId="2" hidden="1">'43-24-7P2 - Plynová odběr...'!$C$124:$K$213</definedName>
    <definedName name="_xlnm._FilterDatabase" localSheetId="3" hidden="1">'43-24-7P3 - Elektroinstal...'!$C$115:$K$230</definedName>
    <definedName name="_xlnm.Print_Titles" localSheetId="1">'43-24-7P1 - Strojní techn...'!$134:$134</definedName>
    <definedName name="_xlnm.Print_Titles" localSheetId="2">'43-24-7P2 - Plynová odběr...'!$124:$124</definedName>
    <definedName name="_xlnm.Print_Titles" localSheetId="3">'43-24-7P3 - Elektroinstal...'!$115:$115</definedName>
    <definedName name="_xlnm.Print_Titles" localSheetId="0">'Rekapitulace stavby'!$92:$92</definedName>
    <definedName name="_xlnm.Print_Area" localSheetId="1">'43-24-7P1 - Strojní techn...'!$C$4:$J$39,'43-24-7P1 - Strojní techn...'!$C$50:$J$76,'43-24-7P1 - Strojní techn...'!$C$82:$J$116,'43-24-7P1 - Strojní techn...'!$C$122:$J$460</definedName>
    <definedName name="_xlnm.Print_Area" localSheetId="2">'43-24-7P2 - Plynová odběr...'!$C$4:$J$39,'43-24-7P2 - Plynová odběr...'!$C$50:$J$76,'43-24-7P2 - Plynová odběr...'!$C$82:$J$106,'43-24-7P2 - Plynová odběr...'!$C$112:$J$213</definedName>
    <definedName name="_xlnm.Print_Area" localSheetId="3">'43-24-7P3 - Elektroinstal...'!$C$4:$J$39,'43-24-7P3 - Elektroinstal...'!$C$50:$J$76,'43-24-7P3 - Elektroinstal...'!$C$82:$J$97,'43-24-7P3 - Elektroinstal...'!$C$103:$J$230</definedName>
    <definedName name="_xlnm.Print_Area" localSheetId="0">'Rekapitulace stavby'!$D$4:$AO$76,'Rekapitulace stavby'!$C$82:$AQ$98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4" l="1"/>
  <c r="J36" i="4"/>
  <c r="AY97" i="1" s="1"/>
  <c r="J35" i="4"/>
  <c r="AX97" i="1"/>
  <c r="BI229" i="4"/>
  <c r="BH229" i="4"/>
  <c r="BG229" i="4"/>
  <c r="BF229" i="4"/>
  <c r="T229" i="4"/>
  <c r="R229" i="4"/>
  <c r="P229" i="4"/>
  <c r="BI227" i="4"/>
  <c r="BH227" i="4"/>
  <c r="BG227" i="4"/>
  <c r="BF227" i="4"/>
  <c r="T227" i="4"/>
  <c r="R227" i="4"/>
  <c r="P227"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9" i="4"/>
  <c r="BH209" i="4"/>
  <c r="BG209" i="4"/>
  <c r="BF209" i="4"/>
  <c r="T209" i="4"/>
  <c r="R209" i="4"/>
  <c r="P209" i="4"/>
  <c r="BI207" i="4"/>
  <c r="BH207" i="4"/>
  <c r="BG207" i="4"/>
  <c r="BF207" i="4"/>
  <c r="T207" i="4"/>
  <c r="R207" i="4"/>
  <c r="P207" i="4"/>
  <c r="BI205" i="4"/>
  <c r="BH205" i="4"/>
  <c r="BG205" i="4"/>
  <c r="BF205" i="4"/>
  <c r="T205" i="4"/>
  <c r="R205" i="4"/>
  <c r="P205"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J112" i="4"/>
  <c r="F112" i="4"/>
  <c r="F110" i="4"/>
  <c r="E108" i="4"/>
  <c r="J91" i="4"/>
  <c r="F91" i="4"/>
  <c r="F89" i="4"/>
  <c r="E87" i="4"/>
  <c r="J24" i="4"/>
  <c r="E24" i="4"/>
  <c r="J92" i="4"/>
  <c r="J23" i="4"/>
  <c r="J18" i="4"/>
  <c r="E18" i="4"/>
  <c r="F113" i="4"/>
  <c r="J17" i="4"/>
  <c r="J12" i="4"/>
  <c r="J110" i="4" s="1"/>
  <c r="E7" i="4"/>
  <c r="E85" i="4"/>
  <c r="J153" i="3"/>
  <c r="J37" i="3"/>
  <c r="J36" i="3"/>
  <c r="AY96" i="1"/>
  <c r="J35" i="3"/>
  <c r="AX96" i="1" s="1"/>
  <c r="BI212" i="3"/>
  <c r="BH212" i="3"/>
  <c r="BG212" i="3"/>
  <c r="BF212" i="3"/>
  <c r="T212" i="3"/>
  <c r="R212" i="3"/>
  <c r="P212" i="3"/>
  <c r="BI210" i="3"/>
  <c r="BH210" i="3"/>
  <c r="BG210" i="3"/>
  <c r="BF210" i="3"/>
  <c r="T210" i="3"/>
  <c r="R210" i="3"/>
  <c r="P210" i="3"/>
  <c r="BI208" i="3"/>
  <c r="BH208" i="3"/>
  <c r="BG208" i="3"/>
  <c r="BF208" i="3"/>
  <c r="T208" i="3"/>
  <c r="R208" i="3"/>
  <c r="P208" i="3"/>
  <c r="BI206" i="3"/>
  <c r="BH206" i="3"/>
  <c r="BG206" i="3"/>
  <c r="BF206" i="3"/>
  <c r="T206" i="3"/>
  <c r="R206" i="3"/>
  <c r="P206" i="3"/>
  <c r="BI204" i="3"/>
  <c r="BH204" i="3"/>
  <c r="BG204" i="3"/>
  <c r="BF204" i="3"/>
  <c r="T204" i="3"/>
  <c r="R204" i="3"/>
  <c r="P204" i="3"/>
  <c r="BI202" i="3"/>
  <c r="BH202" i="3"/>
  <c r="BG202" i="3"/>
  <c r="BF202" i="3"/>
  <c r="T202" i="3"/>
  <c r="R202" i="3"/>
  <c r="P202"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J101" i="3"/>
  <c r="BI151" i="3"/>
  <c r="BH151" i="3"/>
  <c r="BG151" i="3"/>
  <c r="BF151" i="3"/>
  <c r="T151" i="3"/>
  <c r="R151" i="3"/>
  <c r="P151" i="3"/>
  <c r="BI149" i="3"/>
  <c r="BH149" i="3"/>
  <c r="BG149" i="3"/>
  <c r="BF149" i="3"/>
  <c r="T149" i="3"/>
  <c r="R149" i="3"/>
  <c r="P149" i="3"/>
  <c r="BI146" i="3"/>
  <c r="BH146" i="3"/>
  <c r="BG146" i="3"/>
  <c r="BF146" i="3"/>
  <c r="T146" i="3"/>
  <c r="R146" i="3"/>
  <c r="P146" i="3"/>
  <c r="BI144" i="3"/>
  <c r="BH144" i="3"/>
  <c r="BG144" i="3"/>
  <c r="BF144" i="3"/>
  <c r="T144" i="3"/>
  <c r="R144" i="3"/>
  <c r="P144" i="3"/>
  <c r="BI141" i="3"/>
  <c r="BH141" i="3"/>
  <c r="BG141" i="3"/>
  <c r="BF141" i="3"/>
  <c r="T141" i="3"/>
  <c r="R141" i="3"/>
  <c r="P141" i="3"/>
  <c r="BI139" i="3"/>
  <c r="BH139" i="3"/>
  <c r="BG139" i="3"/>
  <c r="BF139" i="3"/>
  <c r="T139" i="3"/>
  <c r="R139" i="3"/>
  <c r="P139" i="3"/>
  <c r="BI136" i="3"/>
  <c r="BH136" i="3"/>
  <c r="BG136" i="3"/>
  <c r="BF136" i="3"/>
  <c r="T136" i="3"/>
  <c r="R136" i="3"/>
  <c r="P136" i="3"/>
  <c r="BI133" i="3"/>
  <c r="BH133" i="3"/>
  <c r="BG133" i="3"/>
  <c r="BF133" i="3"/>
  <c r="T133" i="3"/>
  <c r="R133" i="3"/>
  <c r="P133" i="3"/>
  <c r="BI131" i="3"/>
  <c r="BH131" i="3"/>
  <c r="BG131" i="3"/>
  <c r="BF131" i="3"/>
  <c r="T131" i="3"/>
  <c r="R131" i="3"/>
  <c r="P131" i="3"/>
  <c r="BI128" i="3"/>
  <c r="BH128" i="3"/>
  <c r="BG128" i="3"/>
  <c r="BF128" i="3"/>
  <c r="T128" i="3"/>
  <c r="R128" i="3"/>
  <c r="P128" i="3"/>
  <c r="J121" i="3"/>
  <c r="F121" i="3"/>
  <c r="F119" i="3"/>
  <c r="E117" i="3"/>
  <c r="J91" i="3"/>
  <c r="F91" i="3"/>
  <c r="F89" i="3"/>
  <c r="E87" i="3"/>
  <c r="J24" i="3"/>
  <c r="E24" i="3"/>
  <c r="J92" i="3"/>
  <c r="J23" i="3"/>
  <c r="J18" i="3"/>
  <c r="E18" i="3"/>
  <c r="F122" i="3"/>
  <c r="J17" i="3"/>
  <c r="J12" i="3"/>
  <c r="J119" i="3"/>
  <c r="E7" i="3"/>
  <c r="E85" i="3"/>
  <c r="J37" i="2"/>
  <c r="J36" i="2"/>
  <c r="AY95" i="1"/>
  <c r="J35" i="2"/>
  <c r="AX95" i="1" s="1"/>
  <c r="BI459" i="2"/>
  <c r="BH459" i="2"/>
  <c r="BG459" i="2"/>
  <c r="BF459" i="2"/>
  <c r="T459" i="2"/>
  <c r="T458" i="2"/>
  <c r="R459" i="2"/>
  <c r="R458" i="2" s="1"/>
  <c r="P459" i="2"/>
  <c r="P458" i="2"/>
  <c r="BI456" i="2"/>
  <c r="BH456" i="2"/>
  <c r="BG456" i="2"/>
  <c r="BF456" i="2"/>
  <c r="T456" i="2"/>
  <c r="R456" i="2"/>
  <c r="P456" i="2"/>
  <c r="BI454" i="2"/>
  <c r="BH454" i="2"/>
  <c r="BG454" i="2"/>
  <c r="BF454" i="2"/>
  <c r="T454" i="2"/>
  <c r="R454" i="2"/>
  <c r="P454" i="2"/>
  <c r="BI452" i="2"/>
  <c r="BH452" i="2"/>
  <c r="BG452" i="2"/>
  <c r="BF452" i="2"/>
  <c r="T452" i="2"/>
  <c r="R452" i="2"/>
  <c r="P452" i="2"/>
  <c r="BI450" i="2"/>
  <c r="BH450" i="2"/>
  <c r="BG450" i="2"/>
  <c r="BF450" i="2"/>
  <c r="T450" i="2"/>
  <c r="R450" i="2"/>
  <c r="P450" i="2"/>
  <c r="BI447" i="2"/>
  <c r="BH447" i="2"/>
  <c r="BG447" i="2"/>
  <c r="BF447" i="2"/>
  <c r="T447" i="2"/>
  <c r="R447" i="2"/>
  <c r="P447" i="2"/>
  <c r="BI445" i="2"/>
  <c r="BH445" i="2"/>
  <c r="BG445" i="2"/>
  <c r="BF445" i="2"/>
  <c r="T445" i="2"/>
  <c r="R445" i="2"/>
  <c r="P445" i="2"/>
  <c r="BI443" i="2"/>
  <c r="BH443" i="2"/>
  <c r="BG443" i="2"/>
  <c r="BF443" i="2"/>
  <c r="T443" i="2"/>
  <c r="R443" i="2"/>
  <c r="P443" i="2"/>
  <c r="BI441" i="2"/>
  <c r="BH441" i="2"/>
  <c r="BG441" i="2"/>
  <c r="BF441" i="2"/>
  <c r="T441" i="2"/>
  <c r="R441" i="2"/>
  <c r="P441" i="2"/>
  <c r="BI439" i="2"/>
  <c r="BH439" i="2"/>
  <c r="BG439" i="2"/>
  <c r="BF439" i="2"/>
  <c r="T439" i="2"/>
  <c r="R439" i="2"/>
  <c r="P439" i="2"/>
  <c r="BI437" i="2"/>
  <c r="BH437" i="2"/>
  <c r="BG437" i="2"/>
  <c r="BF437" i="2"/>
  <c r="T437" i="2"/>
  <c r="R437" i="2"/>
  <c r="P437" i="2"/>
  <c r="BI435" i="2"/>
  <c r="BH435" i="2"/>
  <c r="BG435" i="2"/>
  <c r="BF435" i="2"/>
  <c r="T435" i="2"/>
  <c r="R435" i="2"/>
  <c r="P435" i="2"/>
  <c r="BI433" i="2"/>
  <c r="BH433" i="2"/>
  <c r="BG433" i="2"/>
  <c r="BF433" i="2"/>
  <c r="T433" i="2"/>
  <c r="R433" i="2"/>
  <c r="P433" i="2"/>
  <c r="BI431" i="2"/>
  <c r="BH431" i="2"/>
  <c r="BG431" i="2"/>
  <c r="BF431" i="2"/>
  <c r="T431" i="2"/>
  <c r="R431" i="2"/>
  <c r="P431" i="2"/>
  <c r="BI429" i="2"/>
  <c r="BH429" i="2"/>
  <c r="BG429" i="2"/>
  <c r="BF429" i="2"/>
  <c r="T429" i="2"/>
  <c r="R429" i="2"/>
  <c r="P429" i="2"/>
  <c r="BI427" i="2"/>
  <c r="BH427" i="2"/>
  <c r="BG427" i="2"/>
  <c r="BF427" i="2"/>
  <c r="T427" i="2"/>
  <c r="R427" i="2"/>
  <c r="P427" i="2"/>
  <c r="BI425" i="2"/>
  <c r="BH425" i="2"/>
  <c r="BG425" i="2"/>
  <c r="BF425" i="2"/>
  <c r="T425" i="2"/>
  <c r="R425" i="2"/>
  <c r="P425" i="2"/>
  <c r="BI423" i="2"/>
  <c r="BH423" i="2"/>
  <c r="BG423" i="2"/>
  <c r="BF423" i="2"/>
  <c r="T423" i="2"/>
  <c r="R423" i="2"/>
  <c r="P423" i="2"/>
  <c r="BI421" i="2"/>
  <c r="BH421" i="2"/>
  <c r="BG421" i="2"/>
  <c r="BF421" i="2"/>
  <c r="T421" i="2"/>
  <c r="R421" i="2"/>
  <c r="P421" i="2"/>
  <c r="BI419" i="2"/>
  <c r="BH419" i="2"/>
  <c r="BG419" i="2"/>
  <c r="BF419" i="2"/>
  <c r="T419" i="2"/>
  <c r="R419" i="2"/>
  <c r="P419" i="2"/>
  <c r="BI417" i="2"/>
  <c r="BH417" i="2"/>
  <c r="BG417" i="2"/>
  <c r="BF417" i="2"/>
  <c r="T417" i="2"/>
  <c r="R417" i="2"/>
  <c r="P417" i="2"/>
  <c r="BI415" i="2"/>
  <c r="BH415" i="2"/>
  <c r="BG415" i="2"/>
  <c r="BF415" i="2"/>
  <c r="T415" i="2"/>
  <c r="R415" i="2"/>
  <c r="P415" i="2"/>
  <c r="BI413" i="2"/>
  <c r="BH413" i="2"/>
  <c r="BG413" i="2"/>
  <c r="BF413" i="2"/>
  <c r="T413" i="2"/>
  <c r="R413" i="2"/>
  <c r="P413" i="2"/>
  <c r="BI409" i="2"/>
  <c r="BH409" i="2"/>
  <c r="BG409" i="2"/>
  <c r="BF409" i="2"/>
  <c r="T409" i="2"/>
  <c r="R409" i="2"/>
  <c r="P409" i="2"/>
  <c r="BI406" i="2"/>
  <c r="BH406" i="2"/>
  <c r="BG406" i="2"/>
  <c r="BF406" i="2"/>
  <c r="T406" i="2"/>
  <c r="R406" i="2"/>
  <c r="P406" i="2"/>
  <c r="BI404" i="2"/>
  <c r="BH404" i="2"/>
  <c r="BG404" i="2"/>
  <c r="BF404" i="2"/>
  <c r="T404" i="2"/>
  <c r="R404" i="2"/>
  <c r="P404" i="2"/>
  <c r="BI402" i="2"/>
  <c r="BH402" i="2"/>
  <c r="BG402" i="2"/>
  <c r="BF402" i="2"/>
  <c r="T402" i="2"/>
  <c r="R402" i="2"/>
  <c r="P402" i="2"/>
  <c r="BI399" i="2"/>
  <c r="BH399" i="2"/>
  <c r="BG399" i="2"/>
  <c r="BF399" i="2"/>
  <c r="T399" i="2"/>
  <c r="R399" i="2"/>
  <c r="P399" i="2"/>
  <c r="BI396" i="2"/>
  <c r="BH396" i="2"/>
  <c r="BG396" i="2"/>
  <c r="BF396" i="2"/>
  <c r="T396" i="2"/>
  <c r="R396" i="2"/>
  <c r="P396" i="2"/>
  <c r="BI394" i="2"/>
  <c r="BH394" i="2"/>
  <c r="BG394" i="2"/>
  <c r="BF394" i="2"/>
  <c r="T394" i="2"/>
  <c r="R394" i="2"/>
  <c r="P394" i="2"/>
  <c r="BI392" i="2"/>
  <c r="BH392" i="2"/>
  <c r="BG392" i="2"/>
  <c r="BF392" i="2"/>
  <c r="T392" i="2"/>
  <c r="R392" i="2"/>
  <c r="P392" i="2"/>
  <c r="BI390" i="2"/>
  <c r="BH390" i="2"/>
  <c r="BG390" i="2"/>
  <c r="BF390" i="2"/>
  <c r="T390" i="2"/>
  <c r="R390" i="2"/>
  <c r="P390" i="2"/>
  <c r="BI387" i="2"/>
  <c r="BH387" i="2"/>
  <c r="BG387" i="2"/>
  <c r="BF387" i="2"/>
  <c r="T387" i="2"/>
  <c r="R387" i="2"/>
  <c r="P387" i="2"/>
  <c r="BI385" i="2"/>
  <c r="BH385" i="2"/>
  <c r="BG385" i="2"/>
  <c r="BF385" i="2"/>
  <c r="T385" i="2"/>
  <c r="R385" i="2"/>
  <c r="P385" i="2"/>
  <c r="BI382" i="2"/>
  <c r="BH382" i="2"/>
  <c r="BG382" i="2"/>
  <c r="BF382" i="2"/>
  <c r="T382" i="2"/>
  <c r="R382" i="2"/>
  <c r="P382" i="2"/>
  <c r="BI380" i="2"/>
  <c r="BH380" i="2"/>
  <c r="BG380" i="2"/>
  <c r="BF380" i="2"/>
  <c r="T380" i="2"/>
  <c r="R380" i="2"/>
  <c r="P380" i="2"/>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7" i="2"/>
  <c r="BH357" i="2"/>
  <c r="BG357" i="2"/>
  <c r="BF357" i="2"/>
  <c r="T357" i="2"/>
  <c r="R357" i="2"/>
  <c r="P357" i="2"/>
  <c r="BI355" i="2"/>
  <c r="BH355" i="2"/>
  <c r="BG355" i="2"/>
  <c r="BF355" i="2"/>
  <c r="T355" i="2"/>
  <c r="R355" i="2"/>
  <c r="P355" i="2"/>
  <c r="BI352" i="2"/>
  <c r="BH352" i="2"/>
  <c r="BG352" i="2"/>
  <c r="BF352" i="2"/>
  <c r="T352" i="2"/>
  <c r="R352" i="2"/>
  <c r="P352" i="2"/>
  <c r="BI349" i="2"/>
  <c r="BH349" i="2"/>
  <c r="BG349" i="2"/>
  <c r="BF349" i="2"/>
  <c r="T349" i="2"/>
  <c r="R349" i="2"/>
  <c r="P349" i="2"/>
  <c r="BI346" i="2"/>
  <c r="BH346" i="2"/>
  <c r="BG346" i="2"/>
  <c r="BF346" i="2"/>
  <c r="T346" i="2"/>
  <c r="R346" i="2"/>
  <c r="P346" i="2"/>
  <c r="BI344" i="2"/>
  <c r="BH344" i="2"/>
  <c r="BG344" i="2"/>
  <c r="BF344" i="2"/>
  <c r="T344" i="2"/>
  <c r="R344" i="2"/>
  <c r="P344" i="2"/>
  <c r="BI342" i="2"/>
  <c r="BH342" i="2"/>
  <c r="BG342" i="2"/>
  <c r="BF342" i="2"/>
  <c r="T342" i="2"/>
  <c r="R342" i="2"/>
  <c r="P342" i="2"/>
  <c r="BI339" i="2"/>
  <c r="BH339" i="2"/>
  <c r="BG339" i="2"/>
  <c r="BF339" i="2"/>
  <c r="T339" i="2"/>
  <c r="R339" i="2"/>
  <c r="P339" i="2"/>
  <c r="BI336" i="2"/>
  <c r="BH336" i="2"/>
  <c r="BG336" i="2"/>
  <c r="BF336" i="2"/>
  <c r="T336" i="2"/>
  <c r="R336" i="2"/>
  <c r="P336" i="2"/>
  <c r="BI333" i="2"/>
  <c r="BH333" i="2"/>
  <c r="BG333" i="2"/>
  <c r="BF333" i="2"/>
  <c r="T333" i="2"/>
  <c r="R333" i="2"/>
  <c r="P333" i="2"/>
  <c r="BI331" i="2"/>
  <c r="BH331" i="2"/>
  <c r="BG331" i="2"/>
  <c r="BF331" i="2"/>
  <c r="T331" i="2"/>
  <c r="R331" i="2"/>
  <c r="P331" i="2"/>
  <c r="BI329" i="2"/>
  <c r="BH329" i="2"/>
  <c r="BG329" i="2"/>
  <c r="BF329" i="2"/>
  <c r="T329" i="2"/>
  <c r="R329" i="2"/>
  <c r="P329" i="2"/>
  <c r="BI326" i="2"/>
  <c r="BH326" i="2"/>
  <c r="BG326" i="2"/>
  <c r="BF326" i="2"/>
  <c r="T326" i="2"/>
  <c r="R326" i="2"/>
  <c r="P326"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2" i="2"/>
  <c r="BH312" i="2"/>
  <c r="BG312" i="2"/>
  <c r="BF312" i="2"/>
  <c r="T312" i="2"/>
  <c r="R312" i="2"/>
  <c r="P312" i="2"/>
  <c r="BI309" i="2"/>
  <c r="BH309" i="2"/>
  <c r="BG309" i="2"/>
  <c r="BF309" i="2"/>
  <c r="T309" i="2"/>
  <c r="R309" i="2"/>
  <c r="P309" i="2"/>
  <c r="BI307" i="2"/>
  <c r="BH307" i="2"/>
  <c r="BG307" i="2"/>
  <c r="BF307" i="2"/>
  <c r="T307" i="2"/>
  <c r="R307" i="2"/>
  <c r="P307" i="2"/>
  <c r="BI304" i="2"/>
  <c r="BH304" i="2"/>
  <c r="BG304" i="2"/>
  <c r="BF304" i="2"/>
  <c r="T304" i="2"/>
  <c r="R304" i="2"/>
  <c r="P304"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2" i="2"/>
  <c r="BH292" i="2"/>
  <c r="BG292" i="2"/>
  <c r="BF292" i="2"/>
  <c r="T292" i="2"/>
  <c r="R292" i="2"/>
  <c r="P292" i="2"/>
  <c r="BI290" i="2"/>
  <c r="BH290" i="2"/>
  <c r="BG290" i="2"/>
  <c r="BF290" i="2"/>
  <c r="T290" i="2"/>
  <c r="R290" i="2"/>
  <c r="P290" i="2"/>
  <c r="BI288" i="2"/>
  <c r="BH288" i="2"/>
  <c r="BG288" i="2"/>
  <c r="BF288" i="2"/>
  <c r="T288" i="2"/>
  <c r="R288" i="2"/>
  <c r="P288" i="2"/>
  <c r="BI286" i="2"/>
  <c r="BH286" i="2"/>
  <c r="BG286" i="2"/>
  <c r="BF286" i="2"/>
  <c r="T286" i="2"/>
  <c r="R286" i="2"/>
  <c r="P286" i="2"/>
  <c r="BI284" i="2"/>
  <c r="BH284" i="2"/>
  <c r="BG284" i="2"/>
  <c r="BF284" i="2"/>
  <c r="T284" i="2"/>
  <c r="R284" i="2"/>
  <c r="P284"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8" i="2"/>
  <c r="BH258" i="2"/>
  <c r="BG258" i="2"/>
  <c r="BF258" i="2"/>
  <c r="T258" i="2"/>
  <c r="R258" i="2"/>
  <c r="P258" i="2"/>
  <c r="BI256" i="2"/>
  <c r="BH256" i="2"/>
  <c r="BG256" i="2"/>
  <c r="BF256" i="2"/>
  <c r="T256" i="2"/>
  <c r="R256" i="2"/>
  <c r="P256" i="2"/>
  <c r="BI254" i="2"/>
  <c r="BH254" i="2"/>
  <c r="BG254" i="2"/>
  <c r="BF254" i="2"/>
  <c r="T254" i="2"/>
  <c r="R254" i="2"/>
  <c r="P254"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39" i="2"/>
  <c r="BH239" i="2"/>
  <c r="BG239" i="2"/>
  <c r="BF239" i="2"/>
  <c r="T239" i="2"/>
  <c r="R239" i="2"/>
  <c r="P239" i="2"/>
  <c r="BI237" i="2"/>
  <c r="BH237" i="2"/>
  <c r="BG237" i="2"/>
  <c r="BF237" i="2"/>
  <c r="T237" i="2"/>
  <c r="R237" i="2"/>
  <c r="P237" i="2"/>
  <c r="BI235" i="2"/>
  <c r="BH235" i="2"/>
  <c r="BG235" i="2"/>
  <c r="BF235" i="2"/>
  <c r="T235" i="2"/>
  <c r="R235" i="2"/>
  <c r="P235"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1" i="2"/>
  <c r="BH221" i="2"/>
  <c r="BG221" i="2"/>
  <c r="BF221" i="2"/>
  <c r="T221" i="2"/>
  <c r="R221" i="2"/>
  <c r="P221" i="2"/>
  <c r="BI219" i="2"/>
  <c r="BH219" i="2"/>
  <c r="BG219" i="2"/>
  <c r="BF219" i="2"/>
  <c r="T219" i="2"/>
  <c r="R219" i="2"/>
  <c r="P219" i="2"/>
  <c r="BI216" i="2"/>
  <c r="BH216" i="2"/>
  <c r="BG216" i="2"/>
  <c r="BF216" i="2"/>
  <c r="T216" i="2"/>
  <c r="T215" i="2"/>
  <c r="R216" i="2"/>
  <c r="R215" i="2" s="1"/>
  <c r="P216"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0" i="2"/>
  <c r="BH200" i="2"/>
  <c r="BG200" i="2"/>
  <c r="BF200" i="2"/>
  <c r="T200" i="2"/>
  <c r="R200" i="2"/>
  <c r="P200" i="2"/>
  <c r="BI196" i="2"/>
  <c r="BH196" i="2"/>
  <c r="BG196" i="2"/>
  <c r="BF196" i="2"/>
  <c r="T196" i="2"/>
  <c r="R196" i="2"/>
  <c r="P196" i="2"/>
  <c r="BI193" i="2"/>
  <c r="BH193" i="2"/>
  <c r="BG193" i="2"/>
  <c r="BF193" i="2"/>
  <c r="T193" i="2"/>
  <c r="R193" i="2"/>
  <c r="P193"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5" i="2"/>
  <c r="BH175" i="2"/>
  <c r="BG175" i="2"/>
  <c r="BF175" i="2"/>
  <c r="T175" i="2"/>
  <c r="R175" i="2"/>
  <c r="P175"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0" i="2"/>
  <c r="BH150" i="2"/>
  <c r="BG150" i="2"/>
  <c r="BF150" i="2"/>
  <c r="T150" i="2"/>
  <c r="R150" i="2"/>
  <c r="P150" i="2"/>
  <c r="BI148" i="2"/>
  <c r="BH148" i="2"/>
  <c r="BG148" i="2"/>
  <c r="BF148" i="2"/>
  <c r="T148" i="2"/>
  <c r="R148" i="2"/>
  <c r="P148" i="2"/>
  <c r="BI145" i="2"/>
  <c r="BH145" i="2"/>
  <c r="BG145" i="2"/>
  <c r="BF145" i="2"/>
  <c r="T145" i="2"/>
  <c r="R145" i="2"/>
  <c r="P145" i="2"/>
  <c r="BI141" i="2"/>
  <c r="BH141" i="2"/>
  <c r="BG141" i="2"/>
  <c r="BF141" i="2"/>
  <c r="T141" i="2"/>
  <c r="T140" i="2"/>
  <c r="R141" i="2"/>
  <c r="R140" i="2" s="1"/>
  <c r="P141" i="2"/>
  <c r="P140" i="2"/>
  <c r="BI138" i="2"/>
  <c r="BH138" i="2"/>
  <c r="BG138" i="2"/>
  <c r="BF138" i="2"/>
  <c r="T138" i="2"/>
  <c r="T137" i="2" s="1"/>
  <c r="R138" i="2"/>
  <c r="R137" i="2"/>
  <c r="P138" i="2"/>
  <c r="P137" i="2"/>
  <c r="J131" i="2"/>
  <c r="F131" i="2"/>
  <c r="F129" i="2"/>
  <c r="E127" i="2"/>
  <c r="J91" i="2"/>
  <c r="F91" i="2"/>
  <c r="F89" i="2"/>
  <c r="E87" i="2"/>
  <c r="J24" i="2"/>
  <c r="E24" i="2"/>
  <c r="J132" i="2"/>
  <c r="J23" i="2"/>
  <c r="J18" i="2"/>
  <c r="E18" i="2"/>
  <c r="F92" i="2"/>
  <c r="J17" i="2"/>
  <c r="J12" i="2"/>
  <c r="J89" i="2"/>
  <c r="E7" i="2"/>
  <c r="E85" i="2"/>
  <c r="L90" i="1"/>
  <c r="AM90" i="1"/>
  <c r="AM89" i="1"/>
  <c r="L89" i="1"/>
  <c r="AM87" i="1"/>
  <c r="L87" i="1"/>
  <c r="L85" i="1"/>
  <c r="L84" i="1"/>
  <c r="BK375" i="2"/>
  <c r="J307" i="2"/>
  <c r="J148" i="2"/>
  <c r="J396" i="2"/>
  <c r="BK304" i="2"/>
  <c r="J254" i="2"/>
  <c r="BK396" i="2"/>
  <c r="J321" i="2"/>
  <c r="BK261" i="2"/>
  <c r="BK170" i="2"/>
  <c r="J312" i="2"/>
  <c r="BK431" i="2"/>
  <c r="J421" i="2"/>
  <c r="J224" i="2"/>
  <c r="J333" i="2"/>
  <c r="BK216" i="2"/>
  <c r="BK459" i="2"/>
  <c r="BK359" i="2"/>
  <c r="BK454" i="2"/>
  <c r="BK394" i="2"/>
  <c r="BK309" i="2"/>
  <c r="BK254" i="2"/>
  <c r="BK423" i="2"/>
  <c r="J273" i="2"/>
  <c r="BK207" i="2"/>
  <c r="J441" i="2"/>
  <c r="J298" i="2"/>
  <c r="J184" i="2"/>
  <c r="BK208" i="3"/>
  <c r="BK141" i="3"/>
  <c r="J149" i="3"/>
  <c r="BK183" i="3"/>
  <c r="BK191" i="3"/>
  <c r="J161" i="3"/>
  <c r="J197" i="3"/>
  <c r="J163" i="3"/>
  <c r="BK183" i="4"/>
  <c r="J143" i="4"/>
  <c r="J165" i="4"/>
  <c r="BK141" i="4"/>
  <c r="BK223" i="4"/>
  <c r="BK195" i="4"/>
  <c r="BK225" i="4"/>
  <c r="J119" i="4"/>
  <c r="BK155" i="4"/>
  <c r="J157" i="4"/>
  <c r="J431" i="2"/>
  <c r="J309" i="2"/>
  <c r="BK447" i="2"/>
  <c r="J399" i="2"/>
  <c r="J317" i="2"/>
  <c r="J284" i="2"/>
  <c r="BK237" i="2"/>
  <c r="BK336" i="2"/>
  <c r="J288" i="2"/>
  <c r="BK160" i="2"/>
  <c r="J369" i="2"/>
  <c r="BK162" i="2"/>
  <c r="BK402" i="2"/>
  <c r="BK245" i="2"/>
  <c r="BK417" i="2"/>
  <c r="BK326" i="2"/>
  <c r="BK219" i="2"/>
  <c r="BK441" i="2"/>
  <c r="BK278" i="2"/>
  <c r="BK164" i="2"/>
  <c r="J382" i="2"/>
  <c r="BK315" i="2"/>
  <c r="J265" i="2"/>
  <c r="BK188" i="2"/>
  <c r="J245" i="2"/>
  <c r="J200" i="2"/>
  <c r="BK427" i="2"/>
  <c r="BK344" i="2"/>
  <c r="J251" i="2"/>
  <c r="J178" i="2"/>
  <c r="J172" i="3"/>
  <c r="J179" i="3"/>
  <c r="BK199" i="3"/>
  <c r="J208" i="3"/>
  <c r="J204" i="3"/>
  <c r="J193" i="3"/>
  <c r="J201" i="4"/>
  <c r="J173" i="4"/>
  <c r="BK167" i="4"/>
  <c r="J139" i="4"/>
  <c r="BK185" i="4"/>
  <c r="BK207" i="4"/>
  <c r="BK139" i="4"/>
  <c r="J223" i="4"/>
  <c r="BK129" i="4"/>
  <c r="J179" i="4"/>
  <c r="BK177" i="4"/>
  <c r="BK377" i="2"/>
  <c r="BK294" i="2"/>
  <c r="AS94" i="1"/>
  <c r="BK141" i="2"/>
  <c r="J145" i="2"/>
  <c r="BK323" i="2"/>
  <c r="J263" i="2"/>
  <c r="J394" i="2"/>
  <c r="BK429" i="2"/>
  <c r="BK399" i="2"/>
  <c r="J243" i="2"/>
  <c r="J336" i="2"/>
  <c r="J209" i="2"/>
  <c r="BK280" i="2"/>
  <c r="BK148" i="2"/>
  <c r="J349" i="2"/>
  <c r="BK302" i="2"/>
  <c r="BK258" i="2"/>
  <c r="J371" i="2"/>
  <c r="BK211" i="2"/>
  <c r="BK369" i="2"/>
  <c r="J235" i="2"/>
  <c r="J156" i="2"/>
  <c r="BK187" i="3"/>
  <c r="BK193" i="3"/>
  <c r="BK133" i="3"/>
  <c r="BK149" i="3"/>
  <c r="BK212" i="3"/>
  <c r="J183" i="3"/>
  <c r="BK227" i="4"/>
  <c r="J207" i="4"/>
  <c r="J137" i="4"/>
  <c r="BK179" i="4"/>
  <c r="J191" i="4"/>
  <c r="J117" i="4"/>
  <c r="J131" i="4"/>
  <c r="J125" i="4"/>
  <c r="J203" i="4"/>
  <c r="BK153" i="4"/>
  <c r="BK171" i="4"/>
  <c r="BK125" i="4"/>
  <c r="BK373" i="2"/>
  <c r="J203" i="2"/>
  <c r="BK443" i="2"/>
  <c r="J365" i="2"/>
  <c r="BK251" i="2"/>
  <c r="BK168" i="2"/>
  <c r="BK380" i="2"/>
  <c r="BK276" i="2"/>
  <c r="J180" i="2"/>
  <c r="J377" i="2"/>
  <c r="BK213" i="2"/>
  <c r="J415" i="2"/>
  <c r="BK271" i="2"/>
  <c r="J357" i="2"/>
  <c r="BK321" i="2"/>
  <c r="J211" i="2"/>
  <c r="J447" i="2"/>
  <c r="BK339" i="2"/>
  <c r="J459" i="2"/>
  <c r="J409" i="2"/>
  <c r="BK307" i="2"/>
  <c r="J144" i="3"/>
  <c r="BK146" i="3"/>
  <c r="BK155" i="3"/>
  <c r="BK168" i="3"/>
  <c r="J155" i="3"/>
  <c r="BK161" i="4"/>
  <c r="BK133" i="4"/>
  <c r="BK151" i="4"/>
  <c r="J163" i="4"/>
  <c r="J133" i="4"/>
  <c r="J229" i="4"/>
  <c r="J175" i="4"/>
  <c r="BK203" i="4"/>
  <c r="J355" i="2"/>
  <c r="BK180" i="2"/>
  <c r="J429" i="2"/>
  <c r="J271" i="2"/>
  <c r="J232" i="2"/>
  <c r="J425" i="2"/>
  <c r="BK230" i="2"/>
  <c r="J158" i="2"/>
  <c r="J267" i="2"/>
  <c r="J154" i="2"/>
  <c r="J342" i="2"/>
  <c r="BK439" i="2"/>
  <c r="BK239" i="2"/>
  <c r="J454" i="2"/>
  <c r="BK286" i="2"/>
  <c r="BK184" i="2"/>
  <c r="J439" i="2"/>
  <c r="BK329" i="2"/>
  <c r="J249" i="2"/>
  <c r="BK352" i="2"/>
  <c r="J193" i="2"/>
  <c r="J221" i="2"/>
  <c r="J133" i="3"/>
  <c r="BK166" i="3"/>
  <c r="BK185" i="3"/>
  <c r="BK177" i="3"/>
  <c r="BK151" i="3"/>
  <c r="BK204" i="3"/>
  <c r="J151" i="4"/>
  <c r="J153" i="4"/>
  <c r="BK159" i="4"/>
  <c r="J211" i="4"/>
  <c r="BK189" i="4"/>
  <c r="J187" i="4"/>
  <c r="J185" i="4"/>
  <c r="J177" i="4"/>
  <c r="J213" i="4"/>
  <c r="J159" i="4"/>
  <c r="J423" i="2"/>
  <c r="J344" i="2"/>
  <c r="BK172" i="2"/>
  <c r="J413" i="2"/>
  <c r="J326" i="2"/>
  <c r="J138" i="2"/>
  <c r="J230" i="2"/>
  <c r="J363" i="2"/>
  <c r="J196" i="2"/>
  <c r="J226" i="2"/>
  <c r="BK419" i="2"/>
  <c r="J278" i="2"/>
  <c r="J346" i="2"/>
  <c r="J237" i="2"/>
  <c r="BK178" i="2"/>
  <c r="BK342" i="2"/>
  <c r="J276" i="2"/>
  <c r="BK452" i="2"/>
  <c r="BK363" i="2"/>
  <c r="BK312" i="2"/>
  <c r="J261" i="2"/>
  <c r="J160" i="2"/>
  <c r="J373" i="2"/>
  <c r="J213" i="2"/>
  <c r="J162" i="2"/>
  <c r="BK357" i="2"/>
  <c r="J247" i="2"/>
  <c r="J199" i="3"/>
  <c r="J191" i="3"/>
  <c r="J136" i="3"/>
  <c r="J139" i="3"/>
  <c r="J159" i="3"/>
  <c r="J177" i="3"/>
  <c r="J166" i="3"/>
  <c r="BK174" i="3"/>
  <c r="BK169" i="4"/>
  <c r="J219" i="4"/>
  <c r="J169" i="4"/>
  <c r="BK127" i="4"/>
  <c r="J183" i="4"/>
  <c r="J193" i="4"/>
  <c r="J427" i="2"/>
  <c r="J352" i="2"/>
  <c r="BK273" i="2"/>
  <c r="BK437" i="2"/>
  <c r="J359" i="2"/>
  <c r="J150" i="2"/>
  <c r="J175" i="2"/>
  <c r="J361" i="2"/>
  <c r="BK265" i="2"/>
  <c r="J188" i="2"/>
  <c r="BK404" i="2"/>
  <c r="J282" i="2"/>
  <c r="BK203" i="2"/>
  <c r="J385" i="2"/>
  <c r="BK249" i="2"/>
  <c r="BK385" i="2"/>
  <c r="J323" i="2"/>
  <c r="BK226" i="2"/>
  <c r="J450" i="2"/>
  <c r="J292" i="2"/>
  <c r="J170" i="2"/>
  <c r="J443" i="2"/>
  <c r="J339" i="2"/>
  <c r="J190" i="2"/>
  <c r="BK413" i="2"/>
  <c r="J216" i="2"/>
  <c r="BK205" i="2"/>
  <c r="BK138" i="2"/>
  <c r="J329" i="2"/>
  <c r="BK200" i="2"/>
  <c r="J202" i="3"/>
  <c r="J131" i="3"/>
  <c r="J157" i="3"/>
  <c r="J170" i="3"/>
  <c r="BK197" i="3"/>
  <c r="BK136" i="3"/>
  <c r="BK210" i="3"/>
  <c r="BK144" i="3"/>
  <c r="BK229" i="4"/>
  <c r="J149" i="4"/>
  <c r="J167" i="4"/>
  <c r="BK191" i="4"/>
  <c r="BK121" i="4"/>
  <c r="BK213" i="4"/>
  <c r="BK219" i="4"/>
  <c r="BK193" i="4"/>
  <c r="J209" i="4"/>
  <c r="J121" i="4"/>
  <c r="BK173" i="4"/>
  <c r="BK211" i="4"/>
  <c r="BK425" i="2"/>
  <c r="BK346" i="2"/>
  <c r="J164" i="2"/>
  <c r="BK421" i="2"/>
  <c r="J300" i="2"/>
  <c r="BK243" i="2"/>
  <c r="J390" i="2"/>
  <c r="J319" i="2"/>
  <c r="J207" i="2"/>
  <c r="BK392" i="2"/>
  <c r="BK209" i="2"/>
  <c r="BK150" i="2"/>
  <c r="BK288" i="2"/>
  <c r="J452" i="2"/>
  <c r="BK331" i="2"/>
  <c r="BK232" i="2"/>
  <c r="BK175" i="2"/>
  <c r="BK284" i="2"/>
  <c r="J172" i="2"/>
  <c r="J435" i="2"/>
  <c r="BK333" i="2"/>
  <c r="BK296" i="2"/>
  <c r="BK445" i="2"/>
  <c r="BK355" i="2"/>
  <c r="BK186" i="2"/>
  <c r="BK371" i="2"/>
  <c r="J256" i="2"/>
  <c r="J146" i="3"/>
  <c r="J174" i="3"/>
  <c r="J185" i="3"/>
  <c r="J141" i="3"/>
  <c r="BK161" i="3"/>
  <c r="BK181" i="3"/>
  <c r="J195" i="3"/>
  <c r="J181" i="4"/>
  <c r="BK135" i="4"/>
  <c r="BK131" i="4"/>
  <c r="BK165" i="4"/>
  <c r="J199" i="4"/>
  <c r="J127" i="4"/>
  <c r="BK147" i="4"/>
  <c r="BK221" i="4"/>
  <c r="BK199" i="4"/>
  <c r="BK117" i="4"/>
  <c r="BK137" i="4"/>
  <c r="J402" i="2"/>
  <c r="J182" i="2"/>
  <c r="BK433" i="2"/>
  <c r="BK367" i="2"/>
  <c r="J269" i="2"/>
  <c r="BK156" i="2"/>
  <c r="BK290" i="2"/>
  <c r="BK221" i="2"/>
  <c r="BK435" i="2"/>
  <c r="BK269" i="2"/>
  <c r="J417" i="2"/>
  <c r="J367" i="2"/>
  <c r="BK247" i="2"/>
  <c r="BK450" i="2"/>
  <c r="BK235" i="2"/>
  <c r="J205" i="2"/>
  <c r="J387" i="2"/>
  <c r="BK267" i="2"/>
  <c r="J456" i="2"/>
  <c r="BK361" i="2"/>
  <c r="J304" i="2"/>
  <c r="BK365" i="2"/>
  <c r="BK145" i="2"/>
  <c r="J258" i="2"/>
  <c r="BK206" i="3"/>
  <c r="BK163" i="3"/>
  <c r="BK170" i="3"/>
  <c r="BK179" i="3"/>
  <c r="J206" i="3"/>
  <c r="J189" i="3"/>
  <c r="BK131" i="3"/>
  <c r="J171" i="4"/>
  <c r="J215" i="4"/>
  <c r="J141" i="4"/>
  <c r="J161" i="4"/>
  <c r="BK149" i="4"/>
  <c r="BK201" i="4"/>
  <c r="BK205" i="4"/>
  <c r="BK217" i="4"/>
  <c r="BK157" i="4"/>
  <c r="BK175" i="4"/>
  <c r="J147" i="4"/>
  <c r="BK409" i="2"/>
  <c r="J296" i="2"/>
  <c r="J166" i="2"/>
  <c r="J375" i="2"/>
  <c r="J286" i="2"/>
  <c r="J239" i="2"/>
  <c r="J141" i="2"/>
  <c r="J315" i="2"/>
  <c r="J186" i="2"/>
  <c r="BK387" i="2"/>
  <c r="BK224" i="2"/>
  <c r="J168" i="2"/>
  <c r="J331" i="2"/>
  <c r="BK158" i="2"/>
  <c r="BK390" i="2"/>
  <c r="J290" i="2"/>
  <c r="BK196" i="2"/>
  <c r="J404" i="2"/>
  <c r="BK263" i="2"/>
  <c r="J419" i="2"/>
  <c r="BK300" i="2"/>
  <c r="BK256" i="2"/>
  <c r="J433" i="2"/>
  <c r="J228" i="2"/>
  <c r="BK182" i="2"/>
  <c r="J380" i="2"/>
  <c r="J280" i="2"/>
  <c r="BK193" i="2"/>
  <c r="J181" i="3"/>
  <c r="BK189" i="3"/>
  <c r="BK202" i="3"/>
  <c r="J128" i="3"/>
  <c r="J210" i="3"/>
  <c r="J212" i="3"/>
  <c r="BK157" i="3"/>
  <c r="BK197" i="4"/>
  <c r="BK119" i="4"/>
  <c r="J135" i="4"/>
  <c r="BK163" i="4"/>
  <c r="BK143" i="4"/>
  <c r="J189" i="4"/>
  <c r="BK215" i="4"/>
  <c r="J227" i="4"/>
  <c r="BK187" i="4"/>
  <c r="J195" i="4"/>
  <c r="J123" i="4"/>
  <c r="BK209" i="4"/>
  <c r="J406" i="2"/>
  <c r="J445" i="2"/>
  <c r="J302" i="2"/>
  <c r="BK228" i="2"/>
  <c r="BK317" i="2"/>
  <c r="J219" i="2"/>
  <c r="BK292" i="2"/>
  <c r="J392" i="2"/>
  <c r="BK349" i="2"/>
  <c r="BK456" i="2"/>
  <c r="BK382" i="2"/>
  <c r="BK319" i="2"/>
  <c r="BK406" i="2"/>
  <c r="BK282" i="2"/>
  <c r="BK166" i="2"/>
  <c r="J437" i="2"/>
  <c r="BK298" i="2"/>
  <c r="BK154" i="2"/>
  <c r="J294" i="2"/>
  <c r="BK415" i="2"/>
  <c r="BK190" i="2"/>
  <c r="J168" i="3"/>
  <c r="BK139" i="3"/>
  <c r="J187" i="3"/>
  <c r="BK172" i="3"/>
  <c r="J151" i="3"/>
  <c r="BK128" i="3"/>
  <c r="BK159" i="3"/>
  <c r="BK195" i="3"/>
  <c r="J225" i="4"/>
  <c r="J217" i="4"/>
  <c r="J145" i="4"/>
  <c r="J205" i="4"/>
  <c r="J221" i="4"/>
  <c r="J155" i="4"/>
  <c r="J129" i="4"/>
  <c r="BK123" i="4"/>
  <c r="BK181" i="4"/>
  <c r="J197" i="4"/>
  <c r="BK145" i="4"/>
  <c r="P144" i="2" l="1"/>
  <c r="P136" i="2"/>
  <c r="BK192" i="2"/>
  <c r="J192" i="2"/>
  <c r="J103" i="2"/>
  <c r="R218" i="2"/>
  <c r="R348" i="2"/>
  <c r="BK384" i="2"/>
  <c r="J384" i="2"/>
  <c r="J111" i="2" s="1"/>
  <c r="R449" i="2"/>
  <c r="BK143" i="3"/>
  <c r="J143" i="3"/>
  <c r="J100" i="3"/>
  <c r="P165" i="3"/>
  <c r="BK199" i="2"/>
  <c r="J199" i="2"/>
  <c r="J104" i="2"/>
  <c r="P242" i="2"/>
  <c r="R412" i="2"/>
  <c r="R389" i="2"/>
  <c r="BK138" i="3"/>
  <c r="J138" i="3"/>
  <c r="J99" i="3"/>
  <c r="T154" i="3"/>
  <c r="BK153" i="2"/>
  <c r="BK152" i="2" s="1"/>
  <c r="J152" i="2" s="1"/>
  <c r="J101" i="2" s="1"/>
  <c r="J153" i="2"/>
  <c r="J102" i="2"/>
  <c r="BK275" i="2"/>
  <c r="J275" i="2" s="1"/>
  <c r="J108" i="2" s="1"/>
  <c r="P384" i="2"/>
  <c r="P138" i="3"/>
  <c r="P154" i="3"/>
  <c r="R201" i="3"/>
  <c r="R176" i="3"/>
  <c r="R153" i="2"/>
  <c r="P275" i="2"/>
  <c r="BK379" i="2"/>
  <c r="J379" i="2"/>
  <c r="J110" i="2"/>
  <c r="P449" i="2"/>
  <c r="P127" i="3"/>
  <c r="R165" i="3"/>
  <c r="R199" i="2"/>
  <c r="R242" i="2"/>
  <c r="P412" i="2"/>
  <c r="P389" i="2"/>
  <c r="P153" i="2"/>
  <c r="T275" i="2"/>
  <c r="P379" i="2"/>
  <c r="BK449" i="2"/>
  <c r="J449" i="2"/>
  <c r="J114" i="2"/>
  <c r="R143" i="3"/>
  <c r="T153" i="2"/>
  <c r="R275" i="2"/>
  <c r="R379" i="2"/>
  <c r="T449" i="2"/>
  <c r="T389" i="2" s="1"/>
  <c r="T127" i="3"/>
  <c r="BK154" i="3"/>
  <c r="J154" i="3"/>
  <c r="J102" i="3"/>
  <c r="T201" i="3"/>
  <c r="T176" i="3"/>
  <c r="P199" i="2"/>
  <c r="BK242" i="2"/>
  <c r="J242" i="2"/>
  <c r="J107" i="2"/>
  <c r="T412" i="2"/>
  <c r="P143" i="3"/>
  <c r="P201" i="3"/>
  <c r="P176" i="3"/>
  <c r="R144" i="2"/>
  <c r="R136" i="2"/>
  <c r="R192" i="2"/>
  <c r="T218" i="2"/>
  <c r="P348" i="2"/>
  <c r="R384" i="2"/>
  <c r="R138" i="3"/>
  <c r="R126" i="3" s="1"/>
  <c r="R154" i="3"/>
  <c r="BK116" i="4"/>
  <c r="J116" i="4"/>
  <c r="J30" i="4" s="1"/>
  <c r="BK144" i="2"/>
  <c r="J144" i="2"/>
  <c r="J100" i="2"/>
  <c r="T199" i="2"/>
  <c r="T242" i="2"/>
  <c r="BK412" i="2"/>
  <c r="J412" i="2"/>
  <c r="J113" i="2"/>
  <c r="R127" i="3"/>
  <c r="BK165" i="3"/>
  <c r="J165" i="3"/>
  <c r="J103" i="3"/>
  <c r="P116" i="4"/>
  <c r="AU97" i="1"/>
  <c r="T144" i="2"/>
  <c r="T136" i="2"/>
  <c r="T192" i="2"/>
  <c r="P218" i="2"/>
  <c r="T348" i="2"/>
  <c r="T384" i="2"/>
  <c r="T138" i="3"/>
  <c r="T165" i="3"/>
  <c r="R116" i="4"/>
  <c r="P192" i="2"/>
  <c r="BK218" i="2"/>
  <c r="J218" i="2"/>
  <c r="J106" i="2"/>
  <c r="BK348" i="2"/>
  <c r="J348" i="2"/>
  <c r="J109" i="2"/>
  <c r="T379" i="2"/>
  <c r="BK127" i="3"/>
  <c r="J127" i="3"/>
  <c r="J98" i="3"/>
  <c r="T143" i="3"/>
  <c r="BK201" i="3"/>
  <c r="J201" i="3"/>
  <c r="J105" i="3"/>
  <c r="T116" i="4"/>
  <c r="BK140" i="2"/>
  <c r="J140" i="2"/>
  <c r="J99" i="2"/>
  <c r="BK176" i="3"/>
  <c r="BK125" i="3" s="1"/>
  <c r="J125" i="3" s="1"/>
  <c r="J96" i="3" s="1"/>
  <c r="J176" i="3"/>
  <c r="J104" i="3" s="1"/>
  <c r="BK458" i="2"/>
  <c r="J458" i="2"/>
  <c r="J115" i="2"/>
  <c r="BK215" i="2"/>
  <c r="J215" i="2"/>
  <c r="J105" i="2"/>
  <c r="BK137" i="2"/>
  <c r="J137" i="2"/>
  <c r="J98" i="2"/>
  <c r="BE117" i="4"/>
  <c r="BE205" i="4"/>
  <c r="BE215" i="4"/>
  <c r="BK126" i="3"/>
  <c r="F92" i="4"/>
  <c r="BE133" i="4"/>
  <c r="BE141" i="4"/>
  <c r="BE147" i="4"/>
  <c r="BE161" i="4"/>
  <c r="BE183" i="4"/>
  <c r="BE131" i="4"/>
  <c r="BE145" i="4"/>
  <c r="BE149" i="4"/>
  <c r="BE163" i="4"/>
  <c r="BE177" i="4"/>
  <c r="BE221" i="4"/>
  <c r="BE227" i="4"/>
  <c r="BE135" i="4"/>
  <c r="BE151" i="4"/>
  <c r="BE165" i="4"/>
  <c r="BE189" i="4"/>
  <c r="J89" i="4"/>
  <c r="BE123" i="4"/>
  <c r="BE137" i="4"/>
  <c r="BE173" i="4"/>
  <c r="BE187" i="4"/>
  <c r="BE229" i="4"/>
  <c r="BE119" i="4"/>
  <c r="BE127" i="4"/>
  <c r="BE157" i="4"/>
  <c r="BE167" i="4"/>
  <c r="BE169" i="4"/>
  <c r="BE211" i="4"/>
  <c r="BE139" i="4"/>
  <c r="BE159" i="4"/>
  <c r="BE171" i="4"/>
  <c r="BE193" i="4"/>
  <c r="BE197" i="4"/>
  <c r="BE209" i="4"/>
  <c r="BE179" i="4"/>
  <c r="BE195" i="4"/>
  <c r="BE199" i="4"/>
  <c r="BE143" i="4"/>
  <c r="BE207" i="4"/>
  <c r="BE219" i="4"/>
  <c r="BE225" i="4"/>
  <c r="BE155" i="4"/>
  <c r="BE181" i="4"/>
  <c r="E106" i="4"/>
  <c r="J113" i="4"/>
  <c r="BE175" i="4"/>
  <c r="BE191" i="4"/>
  <c r="BE201" i="4"/>
  <c r="BE203" i="4"/>
  <c r="BE217" i="4"/>
  <c r="BE223" i="4"/>
  <c r="BE121" i="4"/>
  <c r="BE125" i="4"/>
  <c r="BE129" i="4"/>
  <c r="BE153" i="4"/>
  <c r="BE185" i="4"/>
  <c r="BE213" i="4"/>
  <c r="BE189" i="3"/>
  <c r="BK389" i="2"/>
  <c r="J389" i="2"/>
  <c r="J112" i="2"/>
  <c r="BE144" i="3"/>
  <c r="BE151" i="3"/>
  <c r="BE172" i="3"/>
  <c r="BE179" i="3"/>
  <c r="BE197" i="3"/>
  <c r="BE202" i="3"/>
  <c r="BE131" i="3"/>
  <c r="BE133" i="3"/>
  <c r="F92" i="3"/>
  <c r="BE139" i="3"/>
  <c r="BE155" i="3"/>
  <c r="BE174" i="3"/>
  <c r="BE185" i="3"/>
  <c r="BE191" i="3"/>
  <c r="E115" i="3"/>
  <c r="BE166" i="3"/>
  <c r="BE183" i="3"/>
  <c r="BE210" i="3"/>
  <c r="BE212" i="3"/>
  <c r="BE159" i="3"/>
  <c r="BE168" i="3"/>
  <c r="BE193" i="3"/>
  <c r="BE199" i="3"/>
  <c r="J89" i="3"/>
  <c r="BE141" i="3"/>
  <c r="BE195" i="3"/>
  <c r="J122" i="3"/>
  <c r="BE146" i="3"/>
  <c r="BE161" i="3"/>
  <c r="BE149" i="3"/>
  <c r="BE157" i="3"/>
  <c r="BE163" i="3"/>
  <c r="BE177" i="3"/>
  <c r="BE206" i="3"/>
  <c r="BE187" i="3"/>
  <c r="BE204" i="3"/>
  <c r="BE128" i="3"/>
  <c r="BE181" i="3"/>
  <c r="BE136" i="3"/>
  <c r="BE170" i="3"/>
  <c r="BE208" i="3"/>
  <c r="J129" i="2"/>
  <c r="BE230" i="2"/>
  <c r="BE284" i="2"/>
  <c r="BE290" i="2"/>
  <c r="BE309" i="2"/>
  <c r="BE317" i="2"/>
  <c r="BE346" i="2"/>
  <c r="BE359" i="2"/>
  <c r="BE409" i="2"/>
  <c r="BE437" i="2"/>
  <c r="E125" i="2"/>
  <c r="BE158" i="2"/>
  <c r="BE188" i="2"/>
  <c r="BE251" i="2"/>
  <c r="BE256" i="2"/>
  <c r="BE276" i="2"/>
  <c r="BE288" i="2"/>
  <c r="BE300" i="2"/>
  <c r="BE302" i="2"/>
  <c r="BE315" i="2"/>
  <c r="BE357" i="2"/>
  <c r="BE380" i="2"/>
  <c r="BE390" i="2"/>
  <c r="BE439" i="2"/>
  <c r="BE459" i="2"/>
  <c r="J92" i="2"/>
  <c r="BE141" i="2"/>
  <c r="BE156" i="2"/>
  <c r="BE166" i="2"/>
  <c r="BE178" i="2"/>
  <c r="BE203" i="2"/>
  <c r="BE239" i="2"/>
  <c r="BE319" i="2"/>
  <c r="BE352" i="2"/>
  <c r="BE371" i="2"/>
  <c r="BE399" i="2"/>
  <c r="BE413" i="2"/>
  <c r="BE431" i="2"/>
  <c r="BE205" i="2"/>
  <c r="BE211" i="2"/>
  <c r="BE221" i="2"/>
  <c r="BE224" i="2"/>
  <c r="BE228" i="2"/>
  <c r="BE232" i="2"/>
  <c r="BE243" i="2"/>
  <c r="BE254" i="2"/>
  <c r="BE294" i="2"/>
  <c r="BE307" i="2"/>
  <c r="BE312" i="2"/>
  <c r="BE375" i="2"/>
  <c r="BE382" i="2"/>
  <c r="BE394" i="2"/>
  <c r="BE429" i="2"/>
  <c r="BE433" i="2"/>
  <c r="BE445" i="2"/>
  <c r="BE452" i="2"/>
  <c r="BE456" i="2"/>
  <c r="BE154" i="2"/>
  <c r="BE162" i="2"/>
  <c r="BE180" i="2"/>
  <c r="BE190" i="2"/>
  <c r="BE273" i="2"/>
  <c r="BE286" i="2"/>
  <c r="BE339" i="2"/>
  <c r="BE373" i="2"/>
  <c r="BE392" i="2"/>
  <c r="BE419" i="2"/>
  <c r="BE443" i="2"/>
  <c r="BE447" i="2"/>
  <c r="BE454" i="2"/>
  <c r="BE164" i="2"/>
  <c r="BE172" i="2"/>
  <c r="BE193" i="2"/>
  <c r="BE209" i="2"/>
  <c r="BE213" i="2"/>
  <c r="BE219" i="2"/>
  <c r="BE265" i="2"/>
  <c r="BE282" i="2"/>
  <c r="BE292" i="2"/>
  <c r="BE304" i="2"/>
  <c r="BE321" i="2"/>
  <c r="BE369" i="2"/>
  <c r="BE404" i="2"/>
  <c r="BE138" i="2"/>
  <c r="BE406" i="2"/>
  <c r="BE425" i="2"/>
  <c r="BE150" i="2"/>
  <c r="BE196" i="2"/>
  <c r="BE216" i="2"/>
  <c r="BE245" i="2"/>
  <c r="BE271" i="2"/>
  <c r="BE365" i="2"/>
  <c r="BE415" i="2"/>
  <c r="BE427" i="2"/>
  <c r="BE441" i="2"/>
  <c r="BE148" i="2"/>
  <c r="BE182" i="2"/>
  <c r="BE237" i="2"/>
  <c r="BE247" i="2"/>
  <c r="BE267" i="2"/>
  <c r="BE296" i="2"/>
  <c r="BE326" i="2"/>
  <c r="BE342" i="2"/>
  <c r="BE367" i="2"/>
  <c r="BE417" i="2"/>
  <c r="BE421" i="2"/>
  <c r="F132" i="2"/>
  <c r="BE170" i="2"/>
  <c r="BE184" i="2"/>
  <c r="BE200" i="2"/>
  <c r="BE226" i="2"/>
  <c r="BE249" i="2"/>
  <c r="BE258" i="2"/>
  <c r="BE269" i="2"/>
  <c r="BE278" i="2"/>
  <c r="BE145" i="2"/>
  <c r="BE168" i="2"/>
  <c r="BE235" i="2"/>
  <c r="BE280" i="2"/>
  <c r="BE331" i="2"/>
  <c r="BE336" i="2"/>
  <c r="BE344" i="2"/>
  <c r="BE349" i="2"/>
  <c r="BE355" i="2"/>
  <c r="BE361" i="2"/>
  <c r="BE377" i="2"/>
  <c r="BE385" i="2"/>
  <c r="BE402" i="2"/>
  <c r="BE423" i="2"/>
  <c r="BE435" i="2"/>
  <c r="BE450" i="2"/>
  <c r="BE160" i="2"/>
  <c r="BE175" i="2"/>
  <c r="BE186" i="2"/>
  <c r="BE207" i="2"/>
  <c r="BE261" i="2"/>
  <c r="BE263" i="2"/>
  <c r="BE298" i="2"/>
  <c r="BE323" i="2"/>
  <c r="BE329" i="2"/>
  <c r="BE333" i="2"/>
  <c r="BE363" i="2"/>
  <c r="BE387" i="2"/>
  <c r="BE396" i="2"/>
  <c r="J34" i="3"/>
  <c r="AW96" i="1"/>
  <c r="J34" i="2"/>
  <c r="AW95" i="1"/>
  <c r="F35" i="3"/>
  <c r="BB96" i="1"/>
  <c r="F34" i="4"/>
  <c r="BA97" i="1"/>
  <c r="F34" i="2"/>
  <c r="BA95" i="1"/>
  <c r="F37" i="4"/>
  <c r="BD97" i="1"/>
  <c r="F36" i="4"/>
  <c r="BC97" i="1"/>
  <c r="F36" i="3"/>
  <c r="BC96" i="1"/>
  <c r="F35" i="4"/>
  <c r="BB97" i="1"/>
  <c r="F34" i="3"/>
  <c r="BA96" i="1"/>
  <c r="F35" i="2"/>
  <c r="BB95" i="1"/>
  <c r="F37" i="2"/>
  <c r="BD95" i="1"/>
  <c r="F37" i="3"/>
  <c r="BD96" i="1"/>
  <c r="J34" i="4"/>
  <c r="AW97" i="1"/>
  <c r="F36" i="2"/>
  <c r="BC95" i="1"/>
  <c r="T126" i="3" l="1"/>
  <c r="T125" i="3"/>
  <c r="P152" i="2"/>
  <c r="P135" i="2"/>
  <c r="AU95" i="1"/>
  <c r="T152" i="2"/>
  <c r="T135" i="2"/>
  <c r="P126" i="3"/>
  <c r="P125" i="3"/>
  <c r="AU96" i="1" s="1"/>
  <c r="R125" i="3"/>
  <c r="R152" i="2"/>
  <c r="R135" i="2"/>
  <c r="AG97" i="1"/>
  <c r="AN97" i="1" s="1"/>
  <c r="BK136" i="2"/>
  <c r="J136" i="2"/>
  <c r="J97" i="2"/>
  <c r="J96" i="4"/>
  <c r="J126" i="3"/>
  <c r="J97" i="3"/>
  <c r="BK135" i="2"/>
  <c r="J135" i="2"/>
  <c r="J96" i="2"/>
  <c r="J33" i="2"/>
  <c r="AV95" i="1"/>
  <c r="AT95" i="1"/>
  <c r="J33" i="3"/>
  <c r="AV96" i="1"/>
  <c r="AT96" i="1"/>
  <c r="BC94" i="1"/>
  <c r="AY94" i="1"/>
  <c r="F33" i="2"/>
  <c r="AZ95" i="1"/>
  <c r="F33" i="3"/>
  <c r="AZ96" i="1"/>
  <c r="BD94" i="1"/>
  <c r="W33" i="1"/>
  <c r="J30" i="3"/>
  <c r="AG96" i="1"/>
  <c r="BB94" i="1"/>
  <c r="W31" i="1"/>
  <c r="BA94" i="1"/>
  <c r="AW94" i="1"/>
  <c r="AK30" i="1"/>
  <c r="F33" i="4"/>
  <c r="AZ97" i="1"/>
  <c r="J33" i="4"/>
  <c r="AV97" i="1"/>
  <c r="AT97" i="1"/>
  <c r="AN96" i="1" l="1"/>
  <c r="J39" i="4"/>
  <c r="J39" i="3"/>
  <c r="AU94" i="1"/>
  <c r="W32" i="1"/>
  <c r="AZ94" i="1"/>
  <c r="AV94" i="1"/>
  <c r="AK29" i="1"/>
  <c r="J30" i="2"/>
  <c r="AG95" i="1" s="1"/>
  <c r="AG94" i="1" s="1"/>
  <c r="AK26" i="1" s="1"/>
  <c r="AX94" i="1"/>
  <c r="W30" i="1"/>
  <c r="J39" i="2" l="1"/>
  <c r="AN95" i="1"/>
  <c r="AK35" i="1"/>
  <c r="W29" i="1"/>
  <c r="AT94" i="1"/>
  <c r="AN94" i="1"/>
</calcChain>
</file>

<file path=xl/sharedStrings.xml><?xml version="1.0" encoding="utf-8"?>
<sst xmlns="http://schemas.openxmlformats.org/spreadsheetml/2006/main" count="5041" uniqueCount="1136">
  <si>
    <t>Export Komplet</t>
  </si>
  <si>
    <t/>
  </si>
  <si>
    <t>2.0</t>
  </si>
  <si>
    <t>ZAMOK</t>
  </si>
  <si>
    <t>False</t>
  </si>
  <si>
    <t>{0ad868c6-5546-43a4-aef4-38d7d93d2bc3}</t>
  </si>
  <si>
    <t>0,01</t>
  </si>
  <si>
    <t>21</t>
  </si>
  <si>
    <t>12</t>
  </si>
  <si>
    <t>REKAPITULACE STAVBY</t>
  </si>
  <si>
    <t>v ---  níže se nacházejí doplnkové a pomocné údaje k sestavám  --- v</t>
  </si>
  <si>
    <t>Návod na vyplnění</t>
  </si>
  <si>
    <t>0,001</t>
  </si>
  <si>
    <t>Kód:</t>
  </si>
  <si>
    <t>43-24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</si>
  <si>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</si>
  <si>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</si>
  <si>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ZUŠ Ostrava_Rekonstrukce zdroje vytápění</t>
  </si>
  <si>
    <t>KSO:</t>
  </si>
  <si>
    <t>CC-CZ:</t>
  </si>
  <si>
    <t>Místo:</t>
  </si>
  <si>
    <t>ZUŠ Sokolská třída 15</t>
  </si>
  <si>
    <t>Datum:</t>
  </si>
  <si>
    <t>23. 7. 2024</t>
  </si>
  <si>
    <t>Zadavatel:</t>
  </si>
  <si>
    <t>IČ:</t>
  </si>
  <si>
    <t>61989207</t>
  </si>
  <si>
    <t>Základní umělecká škola, Ostrava-Moravská Ostrava,</t>
  </si>
  <si>
    <t>DIČ:</t>
  </si>
  <si>
    <t>Uchazeč:</t>
  </si>
  <si>
    <t>Vyplň údaj</t>
  </si>
  <si>
    <t>Projektant:</t>
  </si>
  <si>
    <t>60777290</t>
  </si>
  <si>
    <t>MIOT,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</si>
  <si>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</si>
  <si>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</si>
  <si>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</si>
  <si>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</si>
  <si>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</si>
  <si>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</si>
  <si>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</si>
  <si>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</si>
  <si>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</si>
  <si>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</si>
  <si>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</si>
  <si>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</si>
  <si>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</si>
  <si>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</si>
  <si>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</si>
  <si>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</si>
  <si>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</si>
  <si>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</si>
  <si>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</si>
  <si>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</si>
  <si>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</si>
  <si>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</si>
  <si>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</si>
  <si>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</si>
  <si>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</si>
  <si>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</si>
  <si>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</si>
  <si>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</si>
  <si>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</si>
  <si>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</si>
  <si>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</si>
  <si>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</si>
  <si>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</si>
  <si>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</si>
  <si>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</si>
  <si>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</si>
  <si>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</si>
  <si>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</si>
  <si>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</si>
  <si>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</si>
  <si>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</si>
  <si>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</si>
  <si>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</si>
  <si>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</si>
  <si>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</si>
  <si>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</si>
  <si>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</si>
  <si>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</si>
  <si>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</si>
  <si>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43-24-7P1</t>
  </si>
  <si>
    <t xml:space="preserve">Strojní technologie </t>
  </si>
  <si>
    <t>PRO</t>
  </si>
  <si>
    <t>1</t>
  </si>
  <si>
    <t>{bd61edd2-830b-4103-8563-095553e22ef6}</t>
  </si>
  <si>
    <t>2</t>
  </si>
  <si>
    <t>43-24-7P2</t>
  </si>
  <si>
    <t xml:space="preserve">Plynová odběrná zařízení </t>
  </si>
  <si>
    <t>{17a29d20-369c-415a-9000-0cee1c107afc}</t>
  </si>
  <si>
    <t>43-24-7P3</t>
  </si>
  <si>
    <t xml:space="preserve">Elektroinstalace a MaR </t>
  </si>
  <si>
    <t>{c152a578-3c91-4066-a044-58dc4465ac49}</t>
  </si>
  <si>
    <t>KRYCÍ LIST SOUPISU PRACÍ</t>
  </si>
  <si>
    <t>Objekt:</t>
  </si>
  <si>
    <t xml:space="preserve">43-24-7P1 - Strojní technologie </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</si>
  <si>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Zadavatel při zpracování zadávací dokumentace a položkového rozpočtu včetně projektové dokumentace postupoval v souladu se základními zásadami zadávacího řízení dle § 6 ZZVZ a s maximální snahou na vymezení technických standardů stavebních prací, jejichž splnění požaduje. Vzhledem k tomu, že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</si>
  <si>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</si>
  <si>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</si>
  <si>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</si>
  <si>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</si>
  <si>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</si>
  <si>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</si>
  <si>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</si>
  <si>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</si>
  <si>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</si>
  <si>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PSV - Práce a dodávky PSV</t>
  </si>
  <si>
    <t xml:space="preserve">    713 - Izolace tepelné</t>
  </si>
  <si>
    <t xml:space="preserve">    721 - Zdravotechnika - vnitřní kanalizace</t>
  </si>
  <si>
    <t xml:space="preserve">    722 - Zdravotechnika - vnitřní vodovod</t>
  </si>
  <si>
    <t xml:space="preserve">    724 - Zdravotechnika - strojní vybavení</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</si>
  <si>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</si>
  <si>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</si>
  <si>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</si>
  <si>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</si>
  <si>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751 - Vzduchotechnika</t>
  </si>
  <si>
    <t xml:space="preserve">    767 - Konstrukce zámečnické</t>
  </si>
  <si>
    <t xml:space="preserve">    783 - Dokončovací práce - nátěry</t>
  </si>
  <si>
    <t xml:space="preserve">      OST - Ostatní</t>
  </si>
  <si>
    <t xml:space="preserve">      U - Upozornění</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</si>
  <si>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</si>
  <si>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</si>
  <si>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</si>
  <si>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</si>
  <si>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</si>
  <si>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</si>
  <si>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</si>
  <si>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</si>
  <si>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</si>
  <si>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</si>
  <si>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</si>
  <si>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</si>
  <si>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</si>
  <si>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</si>
  <si>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</si>
  <si>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</si>
  <si>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</si>
  <si>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</si>
  <si>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</si>
  <si>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227</t>
  </si>
  <si>
    <t>K</t>
  </si>
  <si>
    <t>340238212</t>
  </si>
  <si>
    <t>Zazdívka otvorů v příčkách nebo stěnách plochy do 1 m2 cihlami plnými tl přes 100 mm</t>
  </si>
  <si>
    <t>m2</t>
  </si>
  <si>
    <t>4</t>
  </si>
  <si>
    <t>-1444033458</t>
  </si>
  <si>
    <t>PP</t>
  </si>
  <si>
    <t>Zazdívka otvorů v příčkách nebo stěnách cihlami plnými pálenými plochy přes 0,25 m2 do 1 m2, tloušťky přes 100 mm</t>
  </si>
  <si>
    <t>6</t>
  </si>
  <si>
    <t>Úpravy povrchů, podlahy a osazování výplní</t>
  </si>
  <si>
    <t>217</t>
  </si>
  <si>
    <t>612311111</t>
  </si>
  <si>
    <t>Vápenná omítka hrubá jednovrstvá zatřená vnitřních stěn nanášená ručně (cca 10% plochy)</t>
  </si>
  <si>
    <t>-1998358508</t>
  </si>
  <si>
    <t>Omítka vápenná vnitřních ploch  nanášená ručně jednovrstvá hrubá, tloušťky do 10 mm zatřená svislých konstrukcí stěn</t>
  </si>
  <si>
    <t>PSC</t>
  </si>
  <si>
    <t xml:space="preserve">Poznámka k souboru cen:_x000D_
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 </t>
  </si>
  <si>
    <t>9</t>
  </si>
  <si>
    <t>Ostatní konstrukce a práce, bourání</t>
  </si>
  <si>
    <t>242</t>
  </si>
  <si>
    <t>953946111</t>
  </si>
  <si>
    <t>Montáž atypických ocelových kcí hmotnosti do 1 t z profilů hmotnosti do 13 kg/m</t>
  </si>
  <si>
    <t>t</t>
  </si>
  <si>
    <t>-1461738691</t>
  </si>
  <si>
    <t>Montáž atypických ocelových konstrukcí  profilů hmotnosti do 13 kg/m, hmotnosti konstrukce do 1 t</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</si>
  <si>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 </t>
  </si>
  <si>
    <t>243</t>
  </si>
  <si>
    <t>M</t>
  </si>
  <si>
    <t>13010910</t>
  </si>
  <si>
    <t>ocel profilová UE 100 jakost 11 375</t>
  </si>
  <si>
    <t>8</t>
  </si>
  <si>
    <t>-707047919</t>
  </si>
  <si>
    <t>226</t>
  </si>
  <si>
    <t>971042551</t>
  </si>
  <si>
    <t>Vybourání otvorů v betonových příčkách a zdech pl do 1 m2</t>
  </si>
  <si>
    <t>m3</t>
  </si>
  <si>
    <t>-2112801495</t>
  </si>
  <si>
    <t>Vybourání otvorů v betonových příčkách a zdech základových nebo nadzákladových  plochy do 1 m2, tl. jakékoliv</t>
  </si>
  <si>
    <t>PSV</t>
  </si>
  <si>
    <t>Práce a dodávky PSV</t>
  </si>
  <si>
    <t>713</t>
  </si>
  <si>
    <t>Izolace tepelné</t>
  </si>
  <si>
    <t>128</t>
  </si>
  <si>
    <t>713420811</t>
  </si>
  <si>
    <t>Odstranění izolace tepelné potrubí rohožemi bez úpravy v pletivu spojenými drátem tl do 50 mm</t>
  </si>
  <si>
    <t>m</t>
  </si>
  <si>
    <t>1573549496</t>
  </si>
  <si>
    <t>263</t>
  </si>
  <si>
    <t>63154049</t>
  </si>
  <si>
    <t>pouzdro izolační potrubní z minerální vlny s Al fólií max. 250/100°C 89/80mm</t>
  </si>
  <si>
    <t>-515891190</t>
  </si>
  <si>
    <t>264</t>
  </si>
  <si>
    <t>63154062</t>
  </si>
  <si>
    <t>pouzdro izolační potrubní z minerální vlny s Al fólií max. 250/100°C 76/80mm</t>
  </si>
  <si>
    <t>-1275905978</t>
  </si>
  <si>
    <t>265</t>
  </si>
  <si>
    <t>63154573</t>
  </si>
  <si>
    <t>pouzdro izolační potrubní z minerální vlny s Al fólií max. 250/100°C 42/40mm</t>
  </si>
  <si>
    <t>866363867</t>
  </si>
  <si>
    <t>266</t>
  </si>
  <si>
    <t>63154532</t>
  </si>
  <si>
    <t>pouzdro izolační potrubní z minerální vlny s Al fólií max. 250/100°C 35/30mm</t>
  </si>
  <si>
    <t>-1874239368</t>
  </si>
  <si>
    <t>267</t>
  </si>
  <si>
    <t>63154004</t>
  </si>
  <si>
    <t>pouzdro izolační potrubní z minerální vlny s Al fólií max. 250/100°C 22/20mm</t>
  </si>
  <si>
    <t>1041640014</t>
  </si>
  <si>
    <t>278</t>
  </si>
  <si>
    <t>63154570</t>
  </si>
  <si>
    <t>pouzdro izolační potrubní z minerální vlny s Al fólií max. 250/100°C 22/40mm</t>
  </si>
  <si>
    <t>-890442790</t>
  </si>
  <si>
    <t>277</t>
  </si>
  <si>
    <t>63154571</t>
  </si>
  <si>
    <t>pouzdro izolační potrubní z minerální vlny s Al fólií max. 250/100°C 28/40mm</t>
  </si>
  <si>
    <t>-1981085037</t>
  </si>
  <si>
    <t>111</t>
  </si>
  <si>
    <t>94620240</t>
  </si>
  <si>
    <t>poplatek za uložení stavebního odpadu z izolačních materiálů zatříděného kódem 17 06 04</t>
  </si>
  <si>
    <t>1534612963</t>
  </si>
  <si>
    <t>268</t>
  </si>
  <si>
    <t>713461171</t>
  </si>
  <si>
    <t>Montáž izolace tepelné armatur a ohybů skružemi na tmel za tepla 1x</t>
  </si>
  <si>
    <t>16</t>
  </si>
  <si>
    <t>-620241874</t>
  </si>
  <si>
    <t>Montáž izolace tepelné potrubí a ohybů tvarovkami nebo deskami bez povrchové úpravy skružemi z lehčených hmot (izolační materiál ve specifikaci) připevněnými na tmel za tepla, s vyspárováním a provedením spodního nátěru lakem armatur jednovrstvá</t>
  </si>
  <si>
    <t>Online PSC</t>
  </si>
  <si>
    <t>https://podminky.urs.cz/item/CS_URS_2024_01/713461171</t>
  </si>
  <si>
    <t>269</t>
  </si>
  <si>
    <t>63151671</t>
  </si>
  <si>
    <t>rohož izolační z minerální vlny lamelová s Al fólií 50-60kg/m3 tl 40mm</t>
  </si>
  <si>
    <t>32</t>
  </si>
  <si>
    <t>-1375855799</t>
  </si>
  <si>
    <t>VV</t>
  </si>
  <si>
    <t>10*1,02 'Přepočtené koeficientem množství</t>
  </si>
  <si>
    <t>112</t>
  </si>
  <si>
    <t>713463211</t>
  </si>
  <si>
    <t>Montáž izolace tepelné potrubí potrubními pouzdry s Al fólií staženými Al páskou 1x D do 50 mm</t>
  </si>
  <si>
    <t>-821297807</t>
  </si>
  <si>
    <t>113</t>
  </si>
  <si>
    <t>713463215</t>
  </si>
  <si>
    <t>Montáž izolace tepelné ohybů potrubními pouzdry s Al fólií staženými Al páskou 1x D do 50 mm</t>
  </si>
  <si>
    <t>-112398848</t>
  </si>
  <si>
    <t>171</t>
  </si>
  <si>
    <t>713463212</t>
  </si>
  <si>
    <t>Montáž izolace tepelné potrubí potrubními pouzdry s Al fólií staženými Al páskou 1x D do 100 mm</t>
  </si>
  <si>
    <t>1252088703</t>
  </si>
  <si>
    <t>115</t>
  </si>
  <si>
    <t>713463216</t>
  </si>
  <si>
    <t>Montáž izolace tepelné ohybů potrubními pouzdry s Al fólií staženými Al páskou 1x D do 100 mm</t>
  </si>
  <si>
    <t>-411668924</t>
  </si>
  <si>
    <t>173</t>
  </si>
  <si>
    <t>998713102</t>
  </si>
  <si>
    <t>Přesun hmot pro izolace tepelné stanovený z hmotnosti přesunovaného materiálu vodorovná dopravní vzdálenost do 50 m v objektech výšky do 12 m</t>
  </si>
  <si>
    <t>-2081214025</t>
  </si>
  <si>
    <t>Přesun hmot tonážní pro izolace tepelné v objektech v do 12 m</t>
  </si>
  <si>
    <t>174</t>
  </si>
  <si>
    <t>998713181</t>
  </si>
  <si>
    <t>Přesun hmot pro izolace tepelné stanovený z hmotnosti přesunovaného materiálu Příplatek k cenám za přesun prováděný bez použití mechanizace pro jakoukoliv výšku objektu</t>
  </si>
  <si>
    <t>1047397849</t>
  </si>
  <si>
    <t>Příplatek k přesunu hmot tonážní 713 prováděný bez použití mechanizace</t>
  </si>
  <si>
    <t>175</t>
  </si>
  <si>
    <t>998713192</t>
  </si>
  <si>
    <t>Přesun hmot pro izolace tepelné stanovený z hmotnosti přesunovaného materiálu Příplatek k cenám za zvětšený přesun přes vymezenou největší dopravní vzdálenost do 100 m</t>
  </si>
  <si>
    <t>59686480</t>
  </si>
  <si>
    <t>721</t>
  </si>
  <si>
    <t>Zdravotechnika - vnitřní kanalizace</t>
  </si>
  <si>
    <t>93</t>
  </si>
  <si>
    <t>721174042</t>
  </si>
  <si>
    <t>Potrubí kanalizační z PP připojovací DN 40</t>
  </si>
  <si>
    <t>-10411773</t>
  </si>
  <si>
    <t>Potrubí z trub polypropylenových připojovací DN 40</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</si>
  <si>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</si>
  <si>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131</t>
  </si>
  <si>
    <t>998721102</t>
  </si>
  <si>
    <t>Přesun hmot tonážní pro vnitřní kanalizace v objektech v do 12 m</t>
  </si>
  <si>
    <t>1002224395</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</si>
  <si>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</si>
  <si>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</si>
  <si>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</si>
  <si>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</si>
  <si>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276</t>
  </si>
  <si>
    <t>722174023</t>
  </si>
  <si>
    <t>Potrubí vodovodní plastové PPR svar polyfúze PN 20 D 25x4,2 mm</t>
  </si>
  <si>
    <t>-1289232461</t>
  </si>
  <si>
    <t>Potrubí z plastových trubek z polypropylenu PPR svařovaných polyfúzně PN 20 (SDR 6) D 25 x 4,2</t>
  </si>
  <si>
    <t>https://podminky.urs.cz/item/CS_URS_2024_01/722174023</t>
  </si>
  <si>
    <t>180</t>
  </si>
  <si>
    <t>722174024</t>
  </si>
  <si>
    <t>Potrubí vodovodní plastové PPR svar polyfuze PN 20 D 32 x5,4 mm</t>
  </si>
  <si>
    <t>2143138714</t>
  </si>
  <si>
    <t>Potrubí z plastových trubek z polypropylenu (PPR) svařovaných polyfuzně PN 20 (SDR 6) D 32 x 5,4</t>
  </si>
  <si>
    <t>19</t>
  </si>
  <si>
    <t>722181232</t>
  </si>
  <si>
    <t>Ochrana vodovodního potrubí přilepenými termoizolačními trubicemi z PE tl do 13 mm DN do 45 mm</t>
  </si>
  <si>
    <t>-667468921</t>
  </si>
  <si>
    <t>Ochrana potrubí termoizolačními trubicemi z pěnového polyetylenu PE přilepenými v příčných a podélných spojích, tloušťky izolace přes 9 do 13 mm, vnitřního průměru izolace DN přes 22 do 45 mm</t>
  </si>
  <si>
    <t>722290215</t>
  </si>
  <si>
    <t>Zkouška těsnosti vodovodního potrubí hrdlového nebo přírubového do DN 100</t>
  </si>
  <si>
    <t>1678066401</t>
  </si>
  <si>
    <t>Zkoušky, proplach a desinfekce vodovodního potrubí zkoušky těsnosti vodovodního potrubí hrdlového nebo přírubového do DN 100</t>
  </si>
  <si>
    <t>22</t>
  </si>
  <si>
    <t>722290234</t>
  </si>
  <si>
    <t>Proplach a dezinfekce vodovodního potrubí do DN 80</t>
  </si>
  <si>
    <t>678795332</t>
  </si>
  <si>
    <t>Zkoušky, proplach a desinfekce vodovodního potrubí proplach a desinfekce vodovodního potrubí do DN 80</t>
  </si>
  <si>
    <t>23</t>
  </si>
  <si>
    <t>72299001R</t>
  </si>
  <si>
    <t>Napouštění vodovodu dle ČSN EN 806-4</t>
  </si>
  <si>
    <t>975511271</t>
  </si>
  <si>
    <t>24</t>
  </si>
  <si>
    <t>998722102</t>
  </si>
  <si>
    <t>Přesun hmot tonážní pro vnitřní vodovod v objektech v do 12 m</t>
  </si>
  <si>
    <t>-840695056</t>
  </si>
  <si>
    <t>Přesun hmot pro vnitřní vodovod stanovený z hmotnosti přesunovaného materiálu vodorovná dopravní vzdálenost do 50 m v objektech výšky přes 6 do 12 m</t>
  </si>
  <si>
    <t>724</t>
  </si>
  <si>
    <t>Zdravotechnika - strojní vybavení</t>
  </si>
  <si>
    <t>259</t>
  </si>
  <si>
    <t>724233012r6</t>
  </si>
  <si>
    <t>Průtočná membránová expanzní nádoba pro systém ohřevu TeV: objem 12l, Ø280 mm, přípojení R 3/4", max tlak 10 bar,  nevyměnitelná mebrána</t>
  </si>
  <si>
    <t>soubor</t>
  </si>
  <si>
    <t>-720195888</t>
  </si>
  <si>
    <t>Průtočná membránová expanzní nádoba pro systém ohřevu TeV: objem 12l, Ø280 mm, přípojení R 3/4", max tlak 10 bar,  nevyměnitelná mebrána
- průtočná armatura, která zajistí i uzavření a vypouštění</t>
  </si>
  <si>
    <t>731</t>
  </si>
  <si>
    <t>Ústřední vytápění - kotelny</t>
  </si>
  <si>
    <t>262</t>
  </si>
  <si>
    <t>Automatické doplňování se změkčováním topné vody</t>
  </si>
  <si>
    <t>ks</t>
  </si>
  <si>
    <t>-574120235</t>
  </si>
  <si>
    <t>Automatické doplňování se změkčováním topné vody:
- Automatické doplňovací a plnicí zařízení pro soustavy vytápění a chladicí vody. Sestává z uzavírací armatury, systémového oddělovače zkontrolovaného DVGW (BA) dle DIN EN 12729, filtru, tlakového čidla, kulového kohoutu s pohonem, redukčního ventilu s kontrolním manometrem a mikroprocesorového řízení.
- Pouzdro patrony, kompaktní základní armatura pro úpravu plnicí a doplňovací vody
- Kationtová patrona pro změkčení plnicí a doplňující vody (kapacita 6000 l×°dH)
- Vodoměr pro monitorování změkčovacích zařízení pro úpravu topné vody s imp. výstupem
- Propojovací kabel
- Směšovací zařízení pro změkčovací armatury
- Robusní plastový klíč pro bezpečné povolení a utažení šroubových spojů patron a armatur</t>
  </si>
  <si>
    <t>252</t>
  </si>
  <si>
    <t>731200828</t>
  </si>
  <si>
    <t>Demontáž kotle ocelového na plynná nebo kapalná paliva výkon přes 75 do 100 kW</t>
  </si>
  <si>
    <t>kus</t>
  </si>
  <si>
    <t>1154744675</t>
  </si>
  <si>
    <t>Demontáž kotlů ocelových na kapalná nebo plynná paliva, o výkonu přes 75 do 100 kW</t>
  </si>
  <si>
    <t>https://podminky.urs.cz/item/CS_URS_2024_01/731200828</t>
  </si>
  <si>
    <t>26</t>
  </si>
  <si>
    <t>Sestava třech nástěnných plynových kondenzačních kotlů s nerezovýma topnýma plochama</t>
  </si>
  <si>
    <t>-1337601816</t>
  </si>
  <si>
    <t>Sestava třech nástěnných plynových kondenzačních kotlů s nerezovýma topnýma plochama
HVDT pro hydraulickou kaskádu
Plynový filtr Rp 3/4
Sada pro odvod kodnenzátu
Neutralizační zařízení 
Spalinová kaskáda
Pojistka proti zpětnému proudění
Funkce externí přepínání provozních programů
Kontrola před uvedením do provozu
Uvedení do provozu
Doprava</t>
  </si>
  <si>
    <t>249</t>
  </si>
  <si>
    <t>7</t>
  </si>
  <si>
    <t>Neutralizační box s držáky do 150kW</t>
  </si>
  <si>
    <t>1350068159</t>
  </si>
  <si>
    <t>Parametry viz Příloha technické zprávy - Specifikace, položka č.1</t>
  </si>
  <si>
    <t>216</t>
  </si>
  <si>
    <t>731244494R1</t>
  </si>
  <si>
    <t>Ddodávka Spalinový systém, kouřovod a komín</t>
  </si>
  <si>
    <t>989770940</t>
  </si>
  <si>
    <t>312</t>
  </si>
  <si>
    <t>731201821</t>
  </si>
  <si>
    <t>Demontáž kotle ocelového automatického výkon do 290 kW</t>
  </si>
  <si>
    <t>726500400</t>
  </si>
  <si>
    <t>Demontáž kotlů ocelových  automatických, o výkonu do 290 kW</t>
  </si>
  <si>
    <t>146</t>
  </si>
  <si>
    <t>731244494</t>
  </si>
  <si>
    <t>Montáž kotle ocelového závěsného na plyn kondenzačního o výkonu do 50 kW</t>
  </si>
  <si>
    <t>1063365393</t>
  </si>
  <si>
    <t>Kotle ocelové teplovodní plynové závěsné kondenzační montáž kotlů kondenzačních ostatních typů o výkonu přes 28 do 50 kW</t>
  </si>
  <si>
    <t xml:space="preserve">Poznámka k souboru cen:_x000D_
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 </t>
  </si>
  <si>
    <t>253</t>
  </si>
  <si>
    <t>731244494R2</t>
  </si>
  <si>
    <t>Montáž Spalinový systém, kouřovod a komín</t>
  </si>
  <si>
    <t>-482845447</t>
  </si>
  <si>
    <t>142</t>
  </si>
  <si>
    <t>73199010R</t>
  </si>
  <si>
    <t>Demontáž expanzních nádob</t>
  </si>
  <si>
    <t>-726114930</t>
  </si>
  <si>
    <t>251</t>
  </si>
  <si>
    <t>998731122</t>
  </si>
  <si>
    <t>Přesun hmot tonážní pro kotelny ruční v objektech v přes 6 do 12 m</t>
  </si>
  <si>
    <t>-1894723904</t>
  </si>
  <si>
    <t>Přesun hmot pro kotelny stanovený z hmotnosti přesunovaného materiálu vodorovná dopravní vzdálenost do 50 m ruční (bez užití mechanizace) v objektech výšky přes 6 do 12 m</t>
  </si>
  <si>
    <t>https://podminky.urs.cz/item/CS_URS_2024_01/998731122</t>
  </si>
  <si>
    <t>732</t>
  </si>
  <si>
    <t>Ústřední vytápění - strojovny</t>
  </si>
  <si>
    <t>28</t>
  </si>
  <si>
    <t>732199100</t>
  </si>
  <si>
    <t>Montáž orientačních štítků</t>
  </si>
  <si>
    <t>1480947216</t>
  </si>
  <si>
    <t>Montáž štítků orientačních</t>
  </si>
  <si>
    <t>29</t>
  </si>
  <si>
    <t>732spec-001</t>
  </si>
  <si>
    <t>štítky na potrubí dle ČSN 13 0072</t>
  </si>
  <si>
    <t>-1567656630</t>
  </si>
  <si>
    <t>254</t>
  </si>
  <si>
    <t>Ohřívač stacionární zásobníkový s jedním výměníkem o objemu 160 l v.pl</t>
  </si>
  <si>
    <t>-758695455</t>
  </si>
  <si>
    <t>138</t>
  </si>
  <si>
    <t>732212815</t>
  </si>
  <si>
    <t>Demontáž ohříváku zásobníkového stojatého obsah do 1600 litrů</t>
  </si>
  <si>
    <t>-256454928</t>
  </si>
  <si>
    <t>Demontáž ohříváků zásobníkových  stojatých o obsahu do 1 600 l</t>
  </si>
  <si>
    <t>318</t>
  </si>
  <si>
    <t>732293810</t>
  </si>
  <si>
    <t>Rozřezání konstrukcí podpěrných nádrží a nádob</t>
  </si>
  <si>
    <t>-645830317</t>
  </si>
  <si>
    <t>Demontáž ostatní rozřezání podpěrných konstrukcí nádrží a nádob</t>
  </si>
  <si>
    <t>https://podminky.urs.cz/item/CS_URS_2024_01/732293810</t>
  </si>
  <si>
    <t>257</t>
  </si>
  <si>
    <t>732331623r5</t>
  </si>
  <si>
    <t>Membránová expanzní nádoba: objem 250l, Ø643 mm, přípojení R 1", max tlak 6 bar,  nevyměnitelná mebrána</t>
  </si>
  <si>
    <t>-199775480</t>
  </si>
  <si>
    <t>Membránová expanzní nádoba: objem 250l, Ø643 mm, přípojení R 1", max tlak 6 bar,  nevyměnitelná mebrána
-Servisní ventil se zajištěním 1"</t>
  </si>
  <si>
    <t>164</t>
  </si>
  <si>
    <t>732420811</t>
  </si>
  <si>
    <t>Demontáž čerpadla oběhového spirálního DN 20</t>
  </si>
  <si>
    <t>-2029148595</t>
  </si>
  <si>
    <t>Demontáž čerpadel  oběhových spirálních (do potrubí) DN 25</t>
  </si>
  <si>
    <t>260</t>
  </si>
  <si>
    <t>732420812</t>
  </si>
  <si>
    <t>Demontáž čerpadla oběhového spirálního DN 40</t>
  </si>
  <si>
    <t>-222503587</t>
  </si>
  <si>
    <t>Demontáž čerpadel oběhových spirálních (do potrubí) DN 40</t>
  </si>
  <si>
    <t>https://podminky.urs.cz/item/CS_URS_2024_01/732420812</t>
  </si>
  <si>
    <t>37</t>
  </si>
  <si>
    <t>Oběhové elektronické čerpadlo</t>
  </si>
  <si>
    <t>1785906782</t>
  </si>
  <si>
    <t>Oběhové elektronické čerpadlo: Vysoce účinné oběžné čerpadlo se zapouzdřeným rotorem Q= 1 m3/h, H=2 m, P1 = do 20 W, PN 10
- řízení proporcionálního tlaku (3 stupně)
- řízení konstantního tlaku (3 stupně)
- režim konstantní křivky (nastavitelný v % otáček)</t>
  </si>
  <si>
    <t>151</t>
  </si>
  <si>
    <t>732429212</t>
  </si>
  <si>
    <t>Montáž čerpadla oběhového mokroběžného závitového DN 20</t>
  </si>
  <si>
    <t>329358343</t>
  </si>
  <si>
    <t>152</t>
  </si>
  <si>
    <t>732429215</t>
  </si>
  <si>
    <t>Montáž čerpadla oběhového mokroběžného závitového DN 40</t>
  </si>
  <si>
    <t>1915105727</t>
  </si>
  <si>
    <t>261</t>
  </si>
  <si>
    <t>732429215r4</t>
  </si>
  <si>
    <t>Montáž čerpadla oběhového mokroběžného závitového DN 32</t>
  </si>
  <si>
    <t>841167728</t>
  </si>
  <si>
    <t>Čerpadla teplovodní montáž čerpadel (do potrubí) ostatních typů mokroběžných závitových DN 32</t>
  </si>
  <si>
    <t>141</t>
  </si>
  <si>
    <t>732890802</t>
  </si>
  <si>
    <t>Přesun demontovaných strojoven vodorovně 100 m v objektech výšky do 12 m</t>
  </si>
  <si>
    <t>-390297901</t>
  </si>
  <si>
    <t>Vnitrostaveništní přemístění vybouraných (demontovaných) hmot strojoven  vodorovně do 100 m v objektech výšky přes 6 do 12 m</t>
  </si>
  <si>
    <t>40</t>
  </si>
  <si>
    <t>73299001R</t>
  </si>
  <si>
    <t>Napouštění systému, včetně odvzdušnění</t>
  </si>
  <si>
    <t>1596203548</t>
  </si>
  <si>
    <t>43</t>
  </si>
  <si>
    <t>998732102</t>
  </si>
  <si>
    <t>Přesun hmot tonážní pro strojovny v objektech v do 12 m</t>
  </si>
  <si>
    <t>401662896</t>
  </si>
  <si>
    <t>Přesun hmot pro strojovny stanovený z hmotnosti přesunovaného materiálu vodorovná dopravní vzdálenost do 50 m v objektech výšky přes 6 do 12 m</t>
  </si>
  <si>
    <t>733</t>
  </si>
  <si>
    <t>Ústřední vytápění - rozvodné potrubí</t>
  </si>
  <si>
    <t>283</t>
  </si>
  <si>
    <t>31944199r2</t>
  </si>
  <si>
    <t>přechodka redukovaná varná zinkovaná DN 65/40</t>
  </si>
  <si>
    <t>-1246113519</t>
  </si>
  <si>
    <t>286</t>
  </si>
  <si>
    <t>55251608r1</t>
  </si>
  <si>
    <t>příruba litinová úsporná PN 16 pro vodovodní ocelové potrubí 40/49mm</t>
  </si>
  <si>
    <t>549650808</t>
  </si>
  <si>
    <t>298</t>
  </si>
  <si>
    <t>13010416</t>
  </si>
  <si>
    <t>úhelník ocelový rovnostranný jakost S235JR (11 375) 40x40x5mm POK</t>
  </si>
  <si>
    <t>546626376</t>
  </si>
  <si>
    <t>úhelník ocelový rovnostranný jakost S235JR (11 375) 40x40x5mm</t>
  </si>
  <si>
    <t>288</t>
  </si>
  <si>
    <t>55128076</t>
  </si>
  <si>
    <t>klapka uzavírací mezipřírubová PN16 T 120°C disk litina DN 65</t>
  </si>
  <si>
    <t>-1258926764</t>
  </si>
  <si>
    <t>289</t>
  </si>
  <si>
    <t>42265773</t>
  </si>
  <si>
    <t>filtr s vypouštěcí přírubou DN 65x290mm</t>
  </si>
  <si>
    <t>1443018820</t>
  </si>
  <si>
    <t>290</t>
  </si>
  <si>
    <t>42261806</t>
  </si>
  <si>
    <t>filtr s výměnnou vložkou závit 1 1/4"</t>
  </si>
  <si>
    <t>-1728159796</t>
  </si>
  <si>
    <t>291</t>
  </si>
  <si>
    <t>42283503</t>
  </si>
  <si>
    <t>klapka zpětná litinová L10 117 616 PN16 DN 65x240mm</t>
  </si>
  <si>
    <t>-729937919</t>
  </si>
  <si>
    <t>292</t>
  </si>
  <si>
    <t>42211652</t>
  </si>
  <si>
    <t>ventil zpětný přímý samočinný Z15 117 540 DN 40x200mm</t>
  </si>
  <si>
    <t>962093139</t>
  </si>
  <si>
    <t>293</t>
  </si>
  <si>
    <t>48466561</t>
  </si>
  <si>
    <t>armatura uzavírací kulový kohout se zajištěním 5/4"</t>
  </si>
  <si>
    <t>-90267583</t>
  </si>
  <si>
    <t>294</t>
  </si>
  <si>
    <t>55114114</t>
  </si>
  <si>
    <t>kohout kulový přímý 2x vnější závit vrtulka PN 42 T 185°C 1/2" červený</t>
  </si>
  <si>
    <t>-1980078633</t>
  </si>
  <si>
    <t>295</t>
  </si>
  <si>
    <t>55121284</t>
  </si>
  <si>
    <t>ventil automatický odvzdušňovací svislý T 120°C mosaz 1/2"</t>
  </si>
  <si>
    <t>-641924275</t>
  </si>
  <si>
    <t>296</t>
  </si>
  <si>
    <t>42391605</t>
  </si>
  <si>
    <t>třmen kotevní plochý DN 65</t>
  </si>
  <si>
    <t>-1877272591</t>
  </si>
  <si>
    <t>297</t>
  </si>
  <si>
    <t>42391503</t>
  </si>
  <si>
    <t>třmen kruhový DN 25</t>
  </si>
  <si>
    <t>504906955</t>
  </si>
  <si>
    <t>287</t>
  </si>
  <si>
    <t>42277800</t>
  </si>
  <si>
    <t>přípojka tlakoměrová nátrubková M20x1,5/M20x1,5mm</t>
  </si>
  <si>
    <t>-300722981</t>
  </si>
  <si>
    <t>314</t>
  </si>
  <si>
    <t>733110808</t>
  </si>
  <si>
    <t>Demontáž potrubí ocelového závitového DN přes 32 do 50</t>
  </si>
  <si>
    <t>-990211421</t>
  </si>
  <si>
    <t>Demontáž potrubí z trubek ocelových závitových DN přes 32 do 50</t>
  </si>
  <si>
    <t>https://podminky.urs.cz/item/CS_URS_2024_01/733110808</t>
  </si>
  <si>
    <t>319</t>
  </si>
  <si>
    <t>733110808r1</t>
  </si>
  <si>
    <t>Demontáž spalinové cesty</t>
  </si>
  <si>
    <t>1201583042</t>
  </si>
  <si>
    <t>313</t>
  </si>
  <si>
    <t>733110810</t>
  </si>
  <si>
    <t>Demontáž potrubí ocelového závitového DN přes 50 do 80</t>
  </si>
  <si>
    <t>1498744309</t>
  </si>
  <si>
    <t>Demontáž potrubí z trubek ocelových závitových DN přes 50 do 80</t>
  </si>
  <si>
    <t>https://podminky.urs.cz/item/CS_URS_2024_01/733110810</t>
  </si>
  <si>
    <t>279</t>
  </si>
  <si>
    <t>733111113</t>
  </si>
  <si>
    <t>Potrubí ocelové závitové černé bezešvé běžné v kotelnách nebo strojovnách DN 15</t>
  </si>
  <si>
    <t>-337267391</t>
  </si>
  <si>
    <t>Potrubí z trubek ocelových závitových černých spojovaných svařováním bezešvých běžných nízkotlakých PN 16 do 115°C v kotelnách a strojovnách DN 15</t>
  </si>
  <si>
    <t>https://podminky.urs.cz/item/CS_URS_2024_01/733111113</t>
  </si>
  <si>
    <t>46</t>
  </si>
  <si>
    <t>733111115</t>
  </si>
  <si>
    <t>Potrubí ocelové závitové bezešvé běžné v kotelnách nebo strojovnách DN 25</t>
  </si>
  <si>
    <t>-1813592343</t>
  </si>
  <si>
    <t>Potrubí z trubek ocelových závitových bezešvých běžných nízkotlakých v kotelnách a strojovnách DN 25</t>
  </si>
  <si>
    <t>47</t>
  </si>
  <si>
    <t>733111116</t>
  </si>
  <si>
    <t>Potrubí ocelové závitové bezešvé běžné v kotelnách nebo strojovnách DN 32</t>
  </si>
  <si>
    <t>497172582</t>
  </si>
  <si>
    <t>Potrubí z trubek ocelových závitových bezešvých běžných nízkotlakých v kotelnách a strojovnách DN 32</t>
  </si>
  <si>
    <t>284</t>
  </si>
  <si>
    <t>55251610</t>
  </si>
  <si>
    <t>příruba litinová úsporná PN 16 pro vodovodní ocelové potrubí 80/89mm</t>
  </si>
  <si>
    <t>1256036591</t>
  </si>
  <si>
    <t>285</t>
  </si>
  <si>
    <t>55251608</t>
  </si>
  <si>
    <t>příruba litinová úsporná PN 16 pro vodovodní ocelové potrubí 60/67mm</t>
  </si>
  <si>
    <t>935161490</t>
  </si>
  <si>
    <t>280</t>
  </si>
  <si>
    <t>733111117</t>
  </si>
  <si>
    <t>Potrubí ocelové závitové černé bezešvé běžné v kotelnách nebo strojovnách DN 40</t>
  </si>
  <si>
    <t>-1765922991</t>
  </si>
  <si>
    <t>Potrubí z trubek ocelových závitových černých spojovaných svařováním bezešvých běžných nízkotlakých PN 16 do 115°C v kotelnách a strojovnách DN 40</t>
  </si>
  <si>
    <t>https://podminky.urs.cz/item/CS_URS_2024_01/733111117</t>
  </si>
  <si>
    <t>281</t>
  </si>
  <si>
    <t>733121122</t>
  </si>
  <si>
    <t>Potrubí ocelové hladké bezešvé nízkotlaké spojované svařováním D 76x3,2 mm</t>
  </si>
  <si>
    <t>-840913698</t>
  </si>
  <si>
    <t>Potrubí z trubek ocelových hladkých spojovaných svařováním černých bezešvých nízkotlakých T= do +115°C Ø 76/3,2</t>
  </si>
  <si>
    <t>https://podminky.urs.cz/item/CS_URS_2024_01/733121122</t>
  </si>
  <si>
    <t>282</t>
  </si>
  <si>
    <t>31944199r1</t>
  </si>
  <si>
    <t>přechodka redukovaná varná zinkovaná DN 80/65</t>
  </si>
  <si>
    <t>1999850165</t>
  </si>
  <si>
    <t>49</t>
  </si>
  <si>
    <t>733190107</t>
  </si>
  <si>
    <t>Zkouška těsnosti potrubí ocelové závitové do DN 40</t>
  </si>
  <si>
    <t>892405718</t>
  </si>
  <si>
    <t>Zkoušky těsnosti potrubí, manžety prostupové z trubek ocelových zkoušky těsnosti potrubí (za provozu) z trubek ocelových závitových DN do 40</t>
  </si>
  <si>
    <t>167</t>
  </si>
  <si>
    <t>733190108</t>
  </si>
  <si>
    <t>Zkouška těsnosti potrubí ocelové závitové do DN 50</t>
  </si>
  <si>
    <t>-1289392621</t>
  </si>
  <si>
    <t>Zkoušky těsnosti potrubí, manžety prostupové z trubek ocelových  zkoušky těsnosti potrubí (za provozu) z trubek ocelových závitových DN 40 do 50</t>
  </si>
  <si>
    <t xml:space="preserve">Poznámka k souboru cen:_x000D_
1. Zkouškami těsnosti potrubí se rozumí běžné přezkoušení za provozu (např. při výměně částí potrubí nebo armatury). </t>
  </si>
  <si>
    <t>168</t>
  </si>
  <si>
    <t>733190225</t>
  </si>
  <si>
    <t>Zkouška těsnosti potrubí ocelové hladké přes D 60,3x2,9 do D 89x5,0</t>
  </si>
  <si>
    <t>-1941191465</t>
  </si>
  <si>
    <t>Zkoušky těsnosti potrubí, manžety prostupové z trubek ocelových  zkoušky těsnosti potrubí (za provozu) z trubek ocelových hladkých Ø přes 60,3/2,9 do 89/5,0</t>
  </si>
  <si>
    <t>315</t>
  </si>
  <si>
    <t>733390801</t>
  </si>
  <si>
    <t>Demontáž potrubí plastového D do 25x2,3 mm</t>
  </si>
  <si>
    <t>402031897</t>
  </si>
  <si>
    <t>Demontáž potrubí z trubek plastových Ø do 25/2,3</t>
  </si>
  <si>
    <t>https://podminky.urs.cz/item/CS_URS_2024_01/733390801</t>
  </si>
  <si>
    <t>50</t>
  </si>
  <si>
    <t>73399001R</t>
  </si>
  <si>
    <t>Proplach potrubních rozvodů, včetně vyčištění všech filtrů</t>
  </si>
  <si>
    <t>-282767015</t>
  </si>
  <si>
    <t>51</t>
  </si>
  <si>
    <t>998733102</t>
  </si>
  <si>
    <t>Přesun hmot tonážní pro rozvody potrubí v objektech v do 12 m</t>
  </si>
  <si>
    <t>507811319</t>
  </si>
  <si>
    <t>Přesun hmot pro rozvody potrubí stanovený z hmotnosti přesunovaného materiálu vodorovná dopravní vzdálenost do 50 m v objektech výšky přes 6 do 12 m</t>
  </si>
  <si>
    <t>133</t>
  </si>
  <si>
    <t>HZS3112</t>
  </si>
  <si>
    <t>Demontáže - Hodinové zúčtovací sazby montáží technologických zařízení při externích montážích montér potrubí odborný</t>
  </si>
  <si>
    <t>hod</t>
  </si>
  <si>
    <t>262144</t>
  </si>
  <si>
    <t>-115984315</t>
  </si>
  <si>
    <t>Hodinové zúčtovací sazby montáží technologických zařízení při externích montážích montér potrubí odborný</t>
  </si>
  <si>
    <t>734</t>
  </si>
  <si>
    <t>Ústřední vytápění - armatury</t>
  </si>
  <si>
    <t>316</t>
  </si>
  <si>
    <t>734100812</t>
  </si>
  <si>
    <t>Demontáž armatury přírubové se dvěma přírubami DN přes 50 do 100</t>
  </si>
  <si>
    <t>-480489454</t>
  </si>
  <si>
    <t>Demontáž armatur přírubových se dvěma přírubami přes 50 do DN 100</t>
  </si>
  <si>
    <t>https://podminky.urs.cz/item/CS_URS_2024_01/734100812</t>
  </si>
  <si>
    <t>255</t>
  </si>
  <si>
    <t>734295024</t>
  </si>
  <si>
    <t>Směšovací ventil otopných a chladicích systémů závitový třícestný G 6/4" se servomotorem</t>
  </si>
  <si>
    <t>775734545</t>
  </si>
  <si>
    <t>Směšovací armatury otopných a chladících systémů ventily závitové PN 10 T= 120°C třícestné se servomotorem G 6/4</t>
  </si>
  <si>
    <t>https://podminky.urs.cz/item/CS_URS_2024_01/734295024</t>
  </si>
  <si>
    <t>59</t>
  </si>
  <si>
    <t>73499001R</t>
  </si>
  <si>
    <t>Manometr ukazovací ∅100 mm, rozsah 0-2 MPa, spodní připojení, 1,6% třída přesnosti, připojení M20x1,5 se zkušebním ventilem</t>
  </si>
  <si>
    <t>1422281350</t>
  </si>
  <si>
    <t>Manometr ukazovací ∅100 mm, rozsah 0-0,6 MPa, spodní připojení, 1,6% třída přesnosti, připojení M20x1,5 se zkušebním ventilem</t>
  </si>
  <si>
    <t>299</t>
  </si>
  <si>
    <t>73499001R2</t>
  </si>
  <si>
    <t>Teploměr ukazovací ∅100 mm, spodní připojení, 1,6% třída přesnosti, připojení M20x1,5 včetně jímky a návarku</t>
  </si>
  <si>
    <t>1432150573</t>
  </si>
  <si>
    <t>60</t>
  </si>
  <si>
    <t>73499002R2</t>
  </si>
  <si>
    <t>Teploměr příložný, rozsah 0-200°C</t>
  </si>
  <si>
    <t>48876585</t>
  </si>
  <si>
    <t>Bimetalový teploměr: axiální, ∅60mm, 0-120°C, příložný</t>
  </si>
  <si>
    <t>300</t>
  </si>
  <si>
    <t>73499002R</t>
  </si>
  <si>
    <t>76420675</t>
  </si>
  <si>
    <t>63</t>
  </si>
  <si>
    <t>998734102</t>
  </si>
  <si>
    <t>Přesun hmot tonážní pro armatury v objektech v do 12 m</t>
  </si>
  <si>
    <t>-1477256850</t>
  </si>
  <si>
    <t>Přesun hmot pro armatury stanovený z hmotnosti přesunovaného materiálu vodorovná dopravní vzdálenost do 50 m v objektech výšky přes 6 do 12 m</t>
  </si>
  <si>
    <t>301</t>
  </si>
  <si>
    <t>55118682</t>
  </si>
  <si>
    <t>ventil zpětný závitový PN 10 T 110°C mosaz 1"</t>
  </si>
  <si>
    <t>-1702904478</t>
  </si>
  <si>
    <t>306</t>
  </si>
  <si>
    <t>55118681</t>
  </si>
  <si>
    <t>ventil zpětný závitový PN 10 T 110°C mosaz 3/4"</t>
  </si>
  <si>
    <t>-2044724926</t>
  </si>
  <si>
    <t>304</t>
  </si>
  <si>
    <t>55117234</t>
  </si>
  <si>
    <t>filtr závitový mosaz závit vnitřní-vnitřní PN 20 T 80°C 1"</t>
  </si>
  <si>
    <t>561206592</t>
  </si>
  <si>
    <t>307</t>
  </si>
  <si>
    <t>55117233</t>
  </si>
  <si>
    <t>filtr závitový mosaz závit vnitřní-vnitřní PN 20 T 80°C 3/4"</t>
  </si>
  <si>
    <t>-1174073763</t>
  </si>
  <si>
    <t>305</t>
  </si>
  <si>
    <t>55121258</t>
  </si>
  <si>
    <t>ventil pojistný 3/4"x6</t>
  </si>
  <si>
    <t>-1998040673</t>
  </si>
  <si>
    <t>302</t>
  </si>
  <si>
    <t>28654337</t>
  </si>
  <si>
    <t>kohout kulový PPR D 25mm</t>
  </si>
  <si>
    <t>1868410831</t>
  </si>
  <si>
    <t>303</t>
  </si>
  <si>
    <t>28654336</t>
  </si>
  <si>
    <t>kohout kulový PPR D 20mm</t>
  </si>
  <si>
    <t>416549593</t>
  </si>
  <si>
    <t>751</t>
  </si>
  <si>
    <t>Vzduchotechnika</t>
  </si>
  <si>
    <t>236</t>
  </si>
  <si>
    <t>751398011</t>
  </si>
  <si>
    <t>Mtž větrací mřížky na kruhové potrubí D do 100 mm</t>
  </si>
  <si>
    <t>-991726240</t>
  </si>
  <si>
    <t>Montáž ostatních zařízení  větrací mřížky na kruhové potrubí, průměru do 100 mm</t>
  </si>
  <si>
    <t>237</t>
  </si>
  <si>
    <t>59882295</t>
  </si>
  <si>
    <t>mřížka větrací</t>
  </si>
  <si>
    <t>-829039280</t>
  </si>
  <si>
    <t>767</t>
  </si>
  <si>
    <t>Konstrukce zámečnické</t>
  </si>
  <si>
    <t>66</t>
  </si>
  <si>
    <t>767spec-001</t>
  </si>
  <si>
    <t>dodávka pomocných oc. kcí vč. kotvícího materiálu</t>
  </si>
  <si>
    <t>kg</t>
  </si>
  <si>
    <t>1587626082</t>
  </si>
  <si>
    <t>67</t>
  </si>
  <si>
    <t>998767101</t>
  </si>
  <si>
    <t>Přesun hmot tonážní pro zámečnické konstrukce v objektech v do 6 m</t>
  </si>
  <si>
    <t>935509640</t>
  </si>
  <si>
    <t>Přesun hmot pro zámečnické konstrukce stanovený z hmotnosti přesunovaného materiálu vodorovná dopravní vzdálenost do 50 m v objektech výšky do 6 m</t>
  </si>
  <si>
    <t>783</t>
  </si>
  <si>
    <t>Dokončovací práce - nátěry</t>
  </si>
  <si>
    <t>68</t>
  </si>
  <si>
    <t>783314203</t>
  </si>
  <si>
    <t>Základní antikorozní jednonásobný syntetický samozákladující nátěr zámečnických konstrukcí</t>
  </si>
  <si>
    <t>920540341</t>
  </si>
  <si>
    <t>Základní antikorozní nátěr zámečnických konstrukcí jednonásobný syntetický samozákladující</t>
  </si>
  <si>
    <t>69</t>
  </si>
  <si>
    <t>783315101</t>
  </si>
  <si>
    <t>Mezinátěr jednonásobný syntetický standardní zámečnických konstrukcí</t>
  </si>
  <si>
    <t>-1765372554</t>
  </si>
  <si>
    <t>Mezinátěr zámečnických konstrukcí jednonásobný syntetický standardní</t>
  </si>
  <si>
    <t>70</t>
  </si>
  <si>
    <t>783317101</t>
  </si>
  <si>
    <t>Krycí jednonásobný syntetický standardní nátěr zámečnických konstrukcí</t>
  </si>
  <si>
    <t>-1188638880</t>
  </si>
  <si>
    <t>Krycí nátěr (email) zámečnických konstrukcí jednonásobný syntetický standardní</t>
  </si>
  <si>
    <t>270</t>
  </si>
  <si>
    <t>783601401</t>
  </si>
  <si>
    <t>Ometení žebrových trub před provedením nátěru</t>
  </si>
  <si>
    <t>-872896261</t>
  </si>
  <si>
    <t>Příprava podkladu otopných těles před provedením nátěrů žebrových trub očištění ometením</t>
  </si>
  <si>
    <t>https://podminky.urs.cz/item/CS_URS_2024_01/783601401</t>
  </si>
  <si>
    <t>271</t>
  </si>
  <si>
    <t>783614501</t>
  </si>
  <si>
    <t>Základní jednonásobný syntetický nátěr armatur DN do 100 mm</t>
  </si>
  <si>
    <t>-2008222434</t>
  </si>
  <si>
    <t>Základní nátěr armatur a kovových potrubí jednonásobný armatur do DN 100 mm syntetický</t>
  </si>
  <si>
    <t>https://podminky.urs.cz/item/CS_URS_2024_01/783614501</t>
  </si>
  <si>
    <t>272</t>
  </si>
  <si>
    <t>783614551</t>
  </si>
  <si>
    <t>Základní jednonásobný syntetický nátěr potrubí DN do 50 mm</t>
  </si>
  <si>
    <t>-557835238</t>
  </si>
  <si>
    <t>273</t>
  </si>
  <si>
    <t>783614561</t>
  </si>
  <si>
    <t>Základní jednonásobný syntetický nátěr potrubí přes DN 50 do DN 100 mm</t>
  </si>
  <si>
    <t>601547006</t>
  </si>
  <si>
    <t>Základní nátěr armatur a kovových potrubí jednonásobný potrubí přes DN 50 do DN 100 mm syntetický</t>
  </si>
  <si>
    <t>274</t>
  </si>
  <si>
    <t>783627603</t>
  </si>
  <si>
    <t>Krycí jednonásobný silikonový nátěr potrubí DN do 50 mm</t>
  </si>
  <si>
    <t>401521913</t>
  </si>
  <si>
    <t>Krycí nátěr (email) armatur a kovových potrubí potrubí do DN 50 mm jednonásobný silikonový tepelně odolný</t>
  </si>
  <si>
    <t>https://podminky.urs.cz/item/CS_URS_2024_01/783627603</t>
  </si>
  <si>
    <t>275</t>
  </si>
  <si>
    <t>783627623</t>
  </si>
  <si>
    <t>Krycí jednonásobný silikonový nátěr potrubí přes DN 50 do DN 100 mm</t>
  </si>
  <si>
    <t>-97456646</t>
  </si>
  <si>
    <t>Krycí nátěr (email) armatur a kovových potrubí potrubí přes DN 50 do DN 100 mm jednonásobný silikonový tepelně odolný</t>
  </si>
  <si>
    <t>https://podminky.urs.cz/item/CS_URS_2024_01/783627623</t>
  </si>
  <si>
    <t>OST</t>
  </si>
  <si>
    <t>Ostatní</t>
  </si>
  <si>
    <t>196</t>
  </si>
  <si>
    <t>1003</t>
  </si>
  <si>
    <t>230643838</t>
  </si>
  <si>
    <t>197</t>
  </si>
  <si>
    <t>1004</t>
  </si>
  <si>
    <t>Vypouštění systému,vč.pitné vody</t>
  </si>
  <si>
    <t>-1254918031</t>
  </si>
  <si>
    <t>198</t>
  </si>
  <si>
    <t>1005</t>
  </si>
  <si>
    <t>Napouštění systému, včetně odvzdušnění vč.pitné vody</t>
  </si>
  <si>
    <t>734158877</t>
  </si>
  <si>
    <t>199</t>
  </si>
  <si>
    <t>1007.1.1</t>
  </si>
  <si>
    <t>Návrh provozního řádu</t>
  </si>
  <si>
    <t>-901206143</t>
  </si>
  <si>
    <t>200</t>
  </si>
  <si>
    <t>1007.2</t>
  </si>
  <si>
    <t>Zaregulování</t>
  </si>
  <si>
    <t>-1722510330</t>
  </si>
  <si>
    <t>201</t>
  </si>
  <si>
    <t>1017</t>
  </si>
  <si>
    <t>Provozní zkouška (dilatační + topná) dle ČSN 06 0310</t>
  </si>
  <si>
    <t>1554441104</t>
  </si>
  <si>
    <t>310</t>
  </si>
  <si>
    <t>1018 r3</t>
  </si>
  <si>
    <t>Plán BOZP</t>
  </si>
  <si>
    <t>-1261789988</t>
  </si>
  <si>
    <t>202</t>
  </si>
  <si>
    <t>1018 r2</t>
  </si>
  <si>
    <t>Výchozí revize</t>
  </si>
  <si>
    <t>-2113492476</t>
  </si>
  <si>
    <t>309</t>
  </si>
  <si>
    <t>1018</t>
  </si>
  <si>
    <t>Funkční zkoušky</t>
  </si>
  <si>
    <t>1773267858</t>
  </si>
  <si>
    <t>308</t>
  </si>
  <si>
    <t>1018 r1</t>
  </si>
  <si>
    <t>Stavební zkouška</t>
  </si>
  <si>
    <t>-105929396</t>
  </si>
  <si>
    <t>311</t>
  </si>
  <si>
    <t>1018 r4</t>
  </si>
  <si>
    <t xml:space="preserve">Kompletační a koordinační činnost </t>
  </si>
  <si>
    <t>510990606</t>
  </si>
  <si>
    <t>203</t>
  </si>
  <si>
    <t>1019</t>
  </si>
  <si>
    <t>Zkušební provoz</t>
  </si>
  <si>
    <t>946046802</t>
  </si>
  <si>
    <t>204</t>
  </si>
  <si>
    <t>1023</t>
  </si>
  <si>
    <t>vizuální kontrola svárů (dle ČSN EN ISO 17 637 a ČSN EN 13018) v rozsahu dle ČSN EN 13480 - rozsah 100%</t>
  </si>
  <si>
    <t>1153411248</t>
  </si>
  <si>
    <t>Vizuální kontrola svarů dle ČSN EN ISO 17637 a ČSN EN 13018 (100%)</t>
  </si>
  <si>
    <t>205</t>
  </si>
  <si>
    <t>1028.1</t>
  </si>
  <si>
    <t>Zaškolení obsluhy</t>
  </si>
  <si>
    <t>1665667190</t>
  </si>
  <si>
    <t>206</t>
  </si>
  <si>
    <t>1029</t>
  </si>
  <si>
    <t>Fotodokumentace</t>
  </si>
  <si>
    <t>1258283769</t>
  </si>
  <si>
    <t>207</t>
  </si>
  <si>
    <t>1030</t>
  </si>
  <si>
    <t>Dokumentace skutečného provedení</t>
  </si>
  <si>
    <t>1038656103</t>
  </si>
  <si>
    <t>209</t>
  </si>
  <si>
    <t>1032</t>
  </si>
  <si>
    <t>Dodavatelská dokumentace pro předání stavby</t>
  </si>
  <si>
    <t>6288545</t>
  </si>
  <si>
    <t>250</t>
  </si>
  <si>
    <t>1033</t>
  </si>
  <si>
    <t>Revizní kniha kotlů</t>
  </si>
  <si>
    <t>-235218837</t>
  </si>
  <si>
    <t>U</t>
  </si>
  <si>
    <t>Upozornění</t>
  </si>
  <si>
    <t>210</t>
  </si>
  <si>
    <t>Pro stanovení nabídkové ceny za dílo, nebo jeho část, je rozhodující veškerá výkresová dokumentace výkazy, výpisy materiálů, technická zpráva, statický výpočet. Dodavatel si musí provést vlastní specifikaci pro stanovení nákladů. V případě nejasností možn</t>
  </si>
  <si>
    <t>-691644805</t>
  </si>
  <si>
    <t>Pro stanovení nabídkové ceny za dílo, nebo jeho část, je rozhodující veškerá výkresová dokumentace výkazy, výpisy materiálů, technická zpráva, statický výpočet. Dodavatel si musí provést vlastní specifikaci pro stanovení nákladů. V případě nejasností možno kontaktovat projektanta, který doplní  se souhlasem zadavatele veškeré potřebné informace, nutné pro zodpovědné stanovení nabídkové ceny.</t>
  </si>
  <si>
    <t>212</t>
  </si>
  <si>
    <t>Součástí nabídkové ceny je rovněž tzv. dodavatelská příprava stavby a dodavatelská dokumentace, kterou je nutno předložit technickému dozoru investora, případně zástupci projektanta.</t>
  </si>
  <si>
    <t>-6606252</t>
  </si>
  <si>
    <t>213</t>
  </si>
  <si>
    <t>Bude-li dodavatel poskytovat projektovou dokumentaci k ocenění svým subdodavatelům, je nutno jej seznámit se všemi skutečnostmi a podmínkami, určenými pro stanovení celkových nákladů i jednotkové ceny.</t>
  </si>
  <si>
    <t>569890817</t>
  </si>
  <si>
    <t>215</t>
  </si>
  <si>
    <t>Výkazy výměr jsou bez technologických přídavků a prořezů</t>
  </si>
  <si>
    <t>1271840893</t>
  </si>
  <si>
    <t>784</t>
  </si>
  <si>
    <t>Dokončovací práce - malby a tapety</t>
  </si>
  <si>
    <t>219</t>
  </si>
  <si>
    <t>784221111</t>
  </si>
  <si>
    <t>Dvojnásobné bílé malby ze směsí za sucha středně otěruvzdorných v místnostech do 3,80 m</t>
  </si>
  <si>
    <t>1453638419</t>
  </si>
  <si>
    <t>Malby z malířských směsí otěruvzdorných za sucha dvojnásobné, bílé za sucha otěruvzdorné středně v místnostech výšky do 3,80 m</t>
  </si>
  <si>
    <t xml:space="preserve">43-24-7P2 - Plynová odběrná zařízení </t>
  </si>
  <si>
    <t xml:space="preserve">    723 - Zdravotechnika - vnitřní plynovod</t>
  </si>
  <si>
    <t>OST - Ostatní</t>
  </si>
  <si>
    <t xml:space="preserve">    U - Upozornění</t>
  </si>
  <si>
    <t>723</t>
  </si>
  <si>
    <t>Zdravotechnika - vnitřní plynovod</t>
  </si>
  <si>
    <t>87</t>
  </si>
  <si>
    <t>723120804</t>
  </si>
  <si>
    <t>Demontáž potrubí ocelové závitové svařované DN do 25</t>
  </si>
  <si>
    <t>-1526199104</t>
  </si>
  <si>
    <t>Demontáž potrubí svařovaného z ocelových trubek závitových do DN 25</t>
  </si>
  <si>
    <t>https://podminky.urs.cz/item/CS_URS_2024_01/723120804</t>
  </si>
  <si>
    <t>723190907</t>
  </si>
  <si>
    <t>Odvzdušnění nebo napuštění plynovodního potrubí</t>
  </si>
  <si>
    <t>-556066199</t>
  </si>
  <si>
    <t>Opravy plynovodního potrubí odvzdušnění a napuštění potrubí</t>
  </si>
  <si>
    <t>80</t>
  </si>
  <si>
    <t>723231164</t>
  </si>
  <si>
    <t>Kohout kulový přímý G 1" PN 42 do 185°C plnoprůtokový vnitřní závit těžká řada</t>
  </si>
  <si>
    <t>-1896924108</t>
  </si>
  <si>
    <t>Armatury se dvěma závity kohouty kulové PN 42 do 185°C plnoprůtokové vnitřní závit těžká řada G 1"</t>
  </si>
  <si>
    <t>https://podminky.urs.cz/item/CS_URS_2024_01/723231164</t>
  </si>
  <si>
    <t>723231162</t>
  </si>
  <si>
    <t>Kohout kulový přímý G 1/2 PN 42 do 185°C plnoprůtokový vnitřní závit těžká řada</t>
  </si>
  <si>
    <t>2048870151</t>
  </si>
  <si>
    <t>Armatury se dvěma závity kohouty kulové PN 42 do 185°C plnoprůtokové vnitřní závit těžká řada G 1/2</t>
  </si>
  <si>
    <t>11</t>
  </si>
  <si>
    <t>-998538584</t>
  </si>
  <si>
    <t>-1009782767</t>
  </si>
  <si>
    <t>511792063</t>
  </si>
  <si>
    <t>Potrubí z trubek ocelových závitových  bezešvých běžných nízkotlakých v kotelnách a strojovnách DN 25</t>
  </si>
  <si>
    <t>79</t>
  </si>
  <si>
    <t>50800405</t>
  </si>
  <si>
    <t>405000068</t>
  </si>
  <si>
    <t>18</t>
  </si>
  <si>
    <t>1697662938</t>
  </si>
  <si>
    <t>767995112</t>
  </si>
  <si>
    <t>Montáž atypických zámečnických konstrukcí hmotnosti do 10 kg</t>
  </si>
  <si>
    <t>-1003821592</t>
  </si>
  <si>
    <t>Montáž ostatních atypických zámečnických konstrukcí hmotnosti přes 5 do 10 kg</t>
  </si>
  <si>
    <t>81</t>
  </si>
  <si>
    <t>42234500</t>
  </si>
  <si>
    <t>Tlakoměrný zkušební ventil s převlečnou maticí přípojení M20x1,5</t>
  </si>
  <si>
    <t>-688125802</t>
  </si>
  <si>
    <t>82</t>
  </si>
  <si>
    <t>38841202</t>
  </si>
  <si>
    <t>tlakoměr D 100mm se spodním přípojem rozsah 0-6kPa</t>
  </si>
  <si>
    <t>-294560216</t>
  </si>
  <si>
    <t>20</t>
  </si>
  <si>
    <t>283664760</t>
  </si>
  <si>
    <t>-1611405261</t>
  </si>
  <si>
    <t>-179116742</t>
  </si>
  <si>
    <t>1751139061</t>
  </si>
  <si>
    <t>1813289951</t>
  </si>
  <si>
    <t>52</t>
  </si>
  <si>
    <t>-1416382516</t>
  </si>
  <si>
    <t>27</t>
  </si>
  <si>
    <t>783617611</t>
  </si>
  <si>
    <t>Krycí dvojnásobný syntetický nátěr potrubí DN do 50 mm</t>
  </si>
  <si>
    <t>1575229861</t>
  </si>
  <si>
    <t>Krycí nátěr (email) armatur a kovových potrubí potrubí do DN 50 mm dvojnásobný syntetický standardní</t>
  </si>
  <si>
    <t>39</t>
  </si>
  <si>
    <t>043114000</t>
  </si>
  <si>
    <t>Zkoušky tlakové</t>
  </si>
  <si>
    <t>575913227</t>
  </si>
  <si>
    <t>83</t>
  </si>
  <si>
    <t>-366525624</t>
  </si>
  <si>
    <t>84</t>
  </si>
  <si>
    <t>-196440382</t>
  </si>
  <si>
    <t>85</t>
  </si>
  <si>
    <t>-1748082670</t>
  </si>
  <si>
    <t>86</t>
  </si>
  <si>
    <t>-743686517</t>
  </si>
  <si>
    <t>62</t>
  </si>
  <si>
    <t>642436661</t>
  </si>
  <si>
    <t>-1892208579</t>
  </si>
  <si>
    <t>-1646894380</t>
  </si>
  <si>
    <t>1498627887</t>
  </si>
  <si>
    <t>78</t>
  </si>
  <si>
    <t>Uzemnění plynovodu</t>
  </si>
  <si>
    <t>120245129</t>
  </si>
  <si>
    <t>36</t>
  </si>
  <si>
    <t>VRN-11</t>
  </si>
  <si>
    <t>Ekologická likvidace odpadů (tepelná izolace, barvy,...)</t>
  </si>
  <si>
    <t>75257454</t>
  </si>
  <si>
    <t>77</t>
  </si>
  <si>
    <t>065002000</t>
  </si>
  <si>
    <t>Mimostaveništní doprava materiálů</t>
  </si>
  <si>
    <t>kpl</t>
  </si>
  <si>
    <t>18886669</t>
  </si>
  <si>
    <t>902495029</t>
  </si>
  <si>
    <t>Nabídková cena musí zahrnovat nejen přípravu, dodávku, dopravu a montáž, ale i veškeré související náklady, spojené s realizací, od zadání po předání stavby do užívání, včetně nákladů na koordinaci, uvedení do provozu, dokončovací práce, údržbu do doby př</t>
  </si>
  <si>
    <t>1695129307</t>
  </si>
  <si>
    <t>Nabídková cena musí zahrnovat nejen přípravu, dodávku, dopravu a montáž, ale i veškeré související náklady, spojené s realizací, od zadání po předání stavby do užívání, včetně nákladů na koordinaci, uvedení do provozu, dokončovací práce, údržbu do doby předání, potřebné zkoušky a atesty, odstranění závad, předání dokladů o skutečném provedení, dokladů nutných pro kolaudační řízení aj.</t>
  </si>
  <si>
    <t>71</t>
  </si>
  <si>
    <t>-463937886</t>
  </si>
  <si>
    <t>72</t>
  </si>
  <si>
    <t>975875452</t>
  </si>
  <si>
    <t>73</t>
  </si>
  <si>
    <t>5</t>
  </si>
  <si>
    <t>Dodavatel je povinen podrobně prostudovat předloženou projektovou dokumentaci. Pokud dodavatel na základě svých odborných zkušeností zjistí, že v projektové dokumentaci není některá činnost či položka nutná pro dokončení předmětného díla uvedena, je povin</t>
  </si>
  <si>
    <t>-1767058359</t>
  </si>
  <si>
    <t>Dodavatel je povinen podrobně prostudovat předloženou projektovou dokumentaci. Pokud dodavatel na základě svých odborných zkušeností zjistí, že v projektové dokumentaci není některá činnost či položka nutná pro dokončení předmětného díla uvedena, je povinen ji doplnit  do nabídky a ocenit ji.</t>
  </si>
  <si>
    <t>74</t>
  </si>
  <si>
    <t>-309207566</t>
  </si>
  <si>
    <t xml:space="preserve">43-24-7P3 - Elektroinstalace a MaR </t>
  </si>
  <si>
    <t>15</t>
  </si>
  <si>
    <t>210100001R00</t>
  </si>
  <si>
    <t>Ukončení vodičů v rozvaděči + zapojení do 2,5 mm2</t>
  </si>
  <si>
    <t>417682342</t>
  </si>
  <si>
    <t>210-101</t>
  </si>
  <si>
    <t>Montáž periférií kotelny</t>
  </si>
  <si>
    <t>-655143990</t>
  </si>
  <si>
    <t>210-102</t>
  </si>
  <si>
    <t>Napojení BUP</t>
  </si>
  <si>
    <t>-1902443765</t>
  </si>
  <si>
    <t>17</t>
  </si>
  <si>
    <t>210-103</t>
  </si>
  <si>
    <t>MTZ zapojení čidel</t>
  </si>
  <si>
    <t>-801396248</t>
  </si>
  <si>
    <t>210190002R00</t>
  </si>
  <si>
    <t>Montáž celoplechových rozvodnic do váhy 50 kg</t>
  </si>
  <si>
    <t>1481785792</t>
  </si>
  <si>
    <t>210190004R00</t>
  </si>
  <si>
    <t>Montáž-zapojení čerpadel</t>
  </si>
  <si>
    <t>2014851794</t>
  </si>
  <si>
    <t>210190005</t>
  </si>
  <si>
    <t>Montáž-zapojení servopohonů</t>
  </si>
  <si>
    <t>33384929</t>
  </si>
  <si>
    <t>210220321R00</t>
  </si>
  <si>
    <t>Svorka na potrubí Bernard, včetně Cu pásku</t>
  </si>
  <si>
    <t>-1746390003</t>
  </si>
  <si>
    <t>210860222R00</t>
  </si>
  <si>
    <t>Kabel speciální JYTY s Al 4 x 1 mm pevně uložený</t>
  </si>
  <si>
    <t>-1245642978</t>
  </si>
  <si>
    <t>210860261R00</t>
  </si>
  <si>
    <t>Kabel speciální SYKFY 1-2 x2x 0,8 mm pevně uložený</t>
  </si>
  <si>
    <t>-792427029</t>
  </si>
  <si>
    <t>34111000R</t>
  </si>
  <si>
    <t>Kabel silový s Cu jádrem 750 V CYKY 2 x 1,5 mm2</t>
  </si>
  <si>
    <t>-122718149</t>
  </si>
  <si>
    <t>34111030R</t>
  </si>
  <si>
    <t>Kabel silový s Cu jádrem 750 V CYKY 3 x 1,5 mm2</t>
  </si>
  <si>
    <t>-1055639552</t>
  </si>
  <si>
    <t>30</t>
  </si>
  <si>
    <t>34121044R</t>
  </si>
  <si>
    <t>Kabel sdělovací s Cu jádrem JYSTY 1x2x0,80 mm</t>
  </si>
  <si>
    <t>-1318137890</t>
  </si>
  <si>
    <t>31</t>
  </si>
  <si>
    <t>34121044R.1</t>
  </si>
  <si>
    <t>Kabel sdělovací s Cu jádrem JYSTY 2x2x0,80 mm</t>
  </si>
  <si>
    <t>-1129700590</t>
  </si>
  <si>
    <t>34121554R</t>
  </si>
  <si>
    <t>Kabel sdělovací s Cu jádrem JYTY 4 x 1 mm</t>
  </si>
  <si>
    <t>-181473171</t>
  </si>
  <si>
    <t>33</t>
  </si>
  <si>
    <t>34142187R</t>
  </si>
  <si>
    <t>Vodič pro pevné uložení CYA 6,00 mm2 zelený</t>
  </si>
  <si>
    <t>34142776</t>
  </si>
  <si>
    <t>34</t>
  </si>
  <si>
    <t>341555R</t>
  </si>
  <si>
    <t>HOP-Hlavní ochranná přípojnice</t>
  </si>
  <si>
    <t>-1527067337</t>
  </si>
  <si>
    <t>41</t>
  </si>
  <si>
    <t>34531501R</t>
  </si>
  <si>
    <t>Čidla Ni1000/5000ppm, příložné (do jímky)</t>
  </si>
  <si>
    <t>-1125911132</t>
  </si>
  <si>
    <t>34531502R</t>
  </si>
  <si>
    <t>Čidlo Ni1000/5000ppm, Venkovní</t>
  </si>
  <si>
    <t>72082068</t>
  </si>
  <si>
    <t>34571051R</t>
  </si>
  <si>
    <t>Trubka elektroinstalační ohebná 2323/LPE-1 d 22,9 mm</t>
  </si>
  <si>
    <t>-1770039357</t>
  </si>
  <si>
    <t>35</t>
  </si>
  <si>
    <t>34571092R</t>
  </si>
  <si>
    <t>Trubka elektroinstalační tuhá z PVC d20-25</t>
  </si>
  <si>
    <t>1844585549</t>
  </si>
  <si>
    <t>405619512R</t>
  </si>
  <si>
    <t>Čidlo Ni1000/5000ppm , prostorové</t>
  </si>
  <si>
    <t>1685047299</t>
  </si>
  <si>
    <t>42</t>
  </si>
  <si>
    <t>405620</t>
  </si>
  <si>
    <t>Tlakové čidlo 0-6bar, 4-20mA</t>
  </si>
  <si>
    <t>-810467841</t>
  </si>
  <si>
    <t>405621</t>
  </si>
  <si>
    <t>Čidlo zaplavení -plováček</t>
  </si>
  <si>
    <t>1155472761</t>
  </si>
  <si>
    <t>44</t>
  </si>
  <si>
    <t>405623</t>
  </si>
  <si>
    <t>Kompaktní detektor METAN, I a II stupeň, 230V</t>
  </si>
  <si>
    <t>-534745696</t>
  </si>
  <si>
    <t>45</t>
  </si>
  <si>
    <t>405624</t>
  </si>
  <si>
    <t>Kompaktní detektor CO, I a II stupeň, 230V</t>
  </si>
  <si>
    <t>1300831933</t>
  </si>
  <si>
    <t>405625</t>
  </si>
  <si>
    <t>Houkačka se signalizací 230V</t>
  </si>
  <si>
    <t>889568481</t>
  </si>
  <si>
    <t>480100</t>
  </si>
  <si>
    <t>Volně programovatelný regulátor DC1</t>
  </si>
  <si>
    <t>196373486</t>
  </si>
  <si>
    <t>480102</t>
  </si>
  <si>
    <t>Modul vzdálených Vstupů/Výstupů, AI8DO8</t>
  </si>
  <si>
    <t>-2108505130</t>
  </si>
  <si>
    <t>480-103</t>
  </si>
  <si>
    <t>Aplikační SW regulace</t>
  </si>
  <si>
    <t>DB</t>
  </si>
  <si>
    <t>1531248449</t>
  </si>
  <si>
    <t>480-1031</t>
  </si>
  <si>
    <t>SW naprogramování vizualizace (vzálený dohled)</t>
  </si>
  <si>
    <t>454736986</t>
  </si>
  <si>
    <t>53</t>
  </si>
  <si>
    <t>480-104</t>
  </si>
  <si>
    <t>Naprogramování GSM modulu</t>
  </si>
  <si>
    <t>1020086150</t>
  </si>
  <si>
    <t>48</t>
  </si>
  <si>
    <t>5504545R</t>
  </si>
  <si>
    <t>GSM modul se záložní baterii</t>
  </si>
  <si>
    <t>-46961710</t>
  </si>
  <si>
    <t>38</t>
  </si>
  <si>
    <t>550500</t>
  </si>
  <si>
    <t>Drobný montážní materiál</t>
  </si>
  <si>
    <t>kpl.</t>
  </si>
  <si>
    <t>1214817130</t>
  </si>
  <si>
    <t>550501</t>
  </si>
  <si>
    <t>Dodávka rozvaděče RA1, vč.výroby dle v.č.43-24-7P3-05</t>
  </si>
  <si>
    <t>-1875867689</t>
  </si>
  <si>
    <t>550502</t>
  </si>
  <si>
    <t>STOP tlačítko kotelny pod sklíčkem</t>
  </si>
  <si>
    <t>111263782</t>
  </si>
  <si>
    <t>550-502</t>
  </si>
  <si>
    <t>Napojení kotlů vč. propojení kotl.čerpadel</t>
  </si>
  <si>
    <t>-997457498</t>
  </si>
  <si>
    <t>550-503</t>
  </si>
  <si>
    <t>Servisní spuštění, zkoušky,testy</t>
  </si>
  <si>
    <t>1526620796</t>
  </si>
  <si>
    <t>553473900R</t>
  </si>
  <si>
    <t>Žlab kabelový 100x50 a 50x50, vč. upevňovací techniky</t>
  </si>
  <si>
    <t>-290195076</t>
  </si>
  <si>
    <t>14</t>
  </si>
  <si>
    <t>650-00003R</t>
  </si>
  <si>
    <t>Zapojení HOP svorkovnice</t>
  </si>
  <si>
    <t>-963983324</t>
  </si>
  <si>
    <t>650-00221478</t>
  </si>
  <si>
    <t>Demontáž stávajcí technologie MaR</t>
  </si>
  <si>
    <t>hod.</t>
  </si>
  <si>
    <t>1898222370</t>
  </si>
  <si>
    <t>650-0022222R</t>
  </si>
  <si>
    <t>Demontáž stáv.rozvaděče a propojení hl., přívodu vč. krabice</t>
  </si>
  <si>
    <t>707245066</t>
  </si>
  <si>
    <t>650-0022223</t>
  </si>
  <si>
    <t>Stavební úpravy po demontáži stá.rozvaděče MaR</t>
  </si>
  <si>
    <t>-1798147046</t>
  </si>
  <si>
    <t>650010636R00</t>
  </si>
  <si>
    <t>Montáž trubky ohebné plastové D 20-25 mm</t>
  </si>
  <si>
    <t>-34809966</t>
  </si>
  <si>
    <t>650010642R00</t>
  </si>
  <si>
    <t>Montáž trubky plastové tuhé D 20 uložené pevně</t>
  </si>
  <si>
    <t>-1572169976</t>
  </si>
  <si>
    <t>650011111R00</t>
  </si>
  <si>
    <t>Montáž žlabu kabelového drátěného šířky do 150 mm</t>
  </si>
  <si>
    <t>-1544180851</t>
  </si>
  <si>
    <t>25</t>
  </si>
  <si>
    <t>650031119R00</t>
  </si>
  <si>
    <t>Napojení a propojení kaskádového modulu vč. modulu, AE1</t>
  </si>
  <si>
    <t>-2128003400</t>
  </si>
  <si>
    <t>650052611R00</t>
  </si>
  <si>
    <t>Montáž zásuvky nástěnné 2P+PE</t>
  </si>
  <si>
    <t>-1118284693</t>
  </si>
  <si>
    <t>13</t>
  </si>
  <si>
    <t>650122617R00</t>
  </si>
  <si>
    <t>Uložení vodiče Cu 6 mm2 volně</t>
  </si>
  <si>
    <t>984967591</t>
  </si>
  <si>
    <t>650125611R00</t>
  </si>
  <si>
    <t>Uložení kabelu Cu 2 x 1,5 mm2 volně</t>
  </si>
  <si>
    <t>-989207940</t>
  </si>
  <si>
    <t>650125641R00</t>
  </si>
  <si>
    <t>Uložení kabelu Cu 3 x 1,5 mm2</t>
  </si>
  <si>
    <t>231015264</t>
  </si>
  <si>
    <t>650125643R00</t>
  </si>
  <si>
    <t>Uložení kabelu Cu 3 x 2,5 mm2 volně</t>
  </si>
  <si>
    <t>1915777289</t>
  </si>
  <si>
    <t>10</t>
  </si>
  <si>
    <t>650125763R00</t>
  </si>
  <si>
    <t>Uložení kabelu Cu 5 x 2,5 mm2 volně</t>
  </si>
  <si>
    <t>-446612225</t>
  </si>
  <si>
    <t>54</t>
  </si>
  <si>
    <t>VN100</t>
  </si>
  <si>
    <t>Výchozí revizní zpráva elektro</t>
  </si>
  <si>
    <t>217338581</t>
  </si>
  <si>
    <t>55</t>
  </si>
  <si>
    <t>VN101</t>
  </si>
  <si>
    <t>Mimostaveništní doprava</t>
  </si>
  <si>
    <t>1866352717</t>
  </si>
  <si>
    <t>56</t>
  </si>
  <si>
    <t>VN103</t>
  </si>
  <si>
    <t>Dokumentace skutečného stavu</t>
  </si>
  <si>
    <t>-1214608876</t>
  </si>
  <si>
    <t>57</t>
  </si>
  <si>
    <t>VN104</t>
  </si>
  <si>
    <t>Předávací dokumentace</t>
  </si>
  <si>
    <t>456783697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</si>
</sst>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1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Alignment="1">
      <alignment vertical="center"/>
    </xf>
    <xf numFmtId="166" fontId="18" fillId="0" borderId="0" xfId="0" applyNumberFormat="1" applyFont="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28" fillId="0" borderId="0" xfId="0" applyFont="1" applyAlignment="1">
      <alignment horizontal="left" vertical="center"/>
    </xf>
    <xf numFmtId="0" fontId="0" fillId="0" borderId="3" xfId="0" applyBorder="1" applyAlignment="1">
      <alignment vertical="center" wrapText="1"/>
    </xf>
    <xf numFmtId="0" fontId="15"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0" xfId="0" applyFont="1" applyFill="1" applyAlignment="1">
      <alignment horizontal="center" vertical="center" wrapText="1"/>
    </xf>
    <xf numFmtId="4" fontId="22" fillId="0" borderId="0" xfId="0" applyNumberFormat="1" applyFont="1"/>
    <xf numFmtId="166" fontId="30" fillId="0" borderId="12" xfId="0" applyNumberFormat="1" applyFont="1" applyBorder="1"/>
    <xf numFmtId="166" fontId="30" fillId="0" borderId="13" xfId="0" applyNumberFormat="1" applyFont="1" applyBorder="1"/>
    <xf numFmtId="4" fontId="31"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0" fillId="0" borderId="22" xfId="0" applyFont="1" applyBorder="1" applyAlignment="1">
      <alignment horizontal="center" vertical="center"/>
    </xf>
    <xf numFmtId="49" fontId="20" fillId="0" borderId="22" xfId="0" applyNumberFormat="1" applyFont="1" applyBorder="1" applyAlignment="1">
      <alignment horizontal="left" vertical="center" wrapText="1"/>
    </xf>
    <xf numFmtId="0" fontId="20" fillId="0" borderId="22" xfId="0" applyFont="1" applyBorder="1" applyAlignment="1">
      <alignment horizontal="left" vertical="center" wrapText="1"/>
    </xf>
    <xf numFmtId="0" fontId="20" fillId="0" borderId="22" xfId="0" applyFont="1" applyBorder="1" applyAlignment="1">
      <alignment horizontal="center" vertical="center" wrapText="1"/>
    </xf>
    <xf numFmtId="167" fontId="20" fillId="0" borderId="22" xfId="0" applyNumberFormat="1" applyFont="1" applyBorder="1" applyAlignment="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lignment vertical="center"/>
    </xf>
    <xf numFmtId="0" fontId="0" fillId="0" borderId="22" xfId="0" applyBorder="1" applyAlignment="1">
      <alignment vertical="center"/>
    </xf>
    <xf numFmtId="0" fontId="21" fillId="2" borderId="14" xfId="0" applyFont="1" applyFill="1" applyBorder="1" applyAlignment="1" applyProtection="1">
      <alignment horizontal="left" vertical="center"/>
      <protection locked="0"/>
    </xf>
    <xf numFmtId="0" fontId="21" fillId="0" borderId="0" xfId="0" applyFont="1" applyAlignment="1">
      <alignment horizontal="center" vertical="center"/>
    </xf>
    <xf numFmtId="166" fontId="21" fillId="0" borderId="0" xfId="0" applyNumberFormat="1" applyFont="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4" fillId="0" borderId="0" xfId="0" applyFont="1" applyAlignment="1">
      <alignment vertical="center" wrapText="1"/>
    </xf>
    <xf numFmtId="0" fontId="35" fillId="0" borderId="22" xfId="0" applyFont="1" applyBorder="1" applyAlignment="1">
      <alignment horizontal="center" vertical="center"/>
    </xf>
    <xf numFmtId="49" fontId="35" fillId="0" borderId="22" xfId="0" applyNumberFormat="1" applyFont="1" applyBorder="1" applyAlignment="1">
      <alignment horizontal="left" vertical="center" wrapText="1"/>
    </xf>
    <xf numFmtId="0" fontId="35" fillId="0" borderId="22" xfId="0" applyFont="1" applyBorder="1" applyAlignment="1">
      <alignment horizontal="left" vertical="center" wrapText="1"/>
    </xf>
    <xf numFmtId="0" fontId="35" fillId="0" borderId="22" xfId="0" applyFont="1" applyBorder="1" applyAlignment="1">
      <alignment horizontal="center" vertical="center" wrapText="1"/>
    </xf>
    <xf numFmtId="167" fontId="35" fillId="0" borderId="22" xfId="0" applyNumberFormat="1" applyFont="1" applyBorder="1" applyAlignment="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lignment vertical="center"/>
    </xf>
    <xf numFmtId="0" fontId="36" fillId="0" borderId="22" xfId="0" applyFont="1" applyBorder="1" applyAlignment="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Alignment="1">
      <alignment horizontal="center" vertical="center"/>
    </xf>
    <xf numFmtId="0" fontId="37" fillId="0" borderId="0" xfId="0" applyFont="1" applyAlignment="1">
      <alignment horizontal="left" vertical="center"/>
    </xf>
    <xf numFmtId="0" fontId="38" fillId="0" borderId="0" xfId="1" applyFont="1" applyAlignment="1" applyProtection="1">
      <alignment vertical="center" wrapText="1"/>
    </xf>
    <xf numFmtId="0" fontId="9" fillId="0" borderId="3" xfId="0" applyFont="1" applyBorder="1" applyAlignment="1">
      <alignmen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9" fillId="0" borderId="0" xfId="0" applyFont="1" applyAlignment="1">
      <alignment horizontal="lef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Alignment="1">
      <alignment horizontal="left" vertical="center"/>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7" xfId="0" applyFont="1" applyFill="1" applyBorder="1" applyAlignment="1">
      <alignment horizontal="right" vertical="center"/>
    </xf>
    <xf numFmtId="0" fontId="20" fillId="4" borderId="8" xfId="0" applyFont="1" applyFill="1" applyBorder="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4_01/733110810" TargetMode="External"/><Relationship Id="rId13" Type="http://schemas.openxmlformats.org/officeDocument/2006/relationships/hyperlink" Target="https://podminky.urs.cz/item/CS_URS_2024_01/734100812" TargetMode="External"/><Relationship Id="rId18" Type="http://schemas.openxmlformats.org/officeDocument/2006/relationships/hyperlink" Target="https://podminky.urs.cz/item/CS_URS_2024_01/783627623" TargetMode="External"/><Relationship Id="rId3" Type="http://schemas.openxmlformats.org/officeDocument/2006/relationships/hyperlink" Target="https://podminky.urs.cz/item/CS_URS_2024_01/731200828" TargetMode="External"/><Relationship Id="rId7" Type="http://schemas.openxmlformats.org/officeDocument/2006/relationships/hyperlink" Target="https://podminky.urs.cz/item/CS_URS_2024_01/733110808" TargetMode="External"/><Relationship Id="rId12" Type="http://schemas.openxmlformats.org/officeDocument/2006/relationships/hyperlink" Target="https://podminky.urs.cz/item/CS_URS_2024_01/733390801" TargetMode="External"/><Relationship Id="rId17" Type="http://schemas.openxmlformats.org/officeDocument/2006/relationships/hyperlink" Target="https://podminky.urs.cz/item/CS_URS_2024_01/783627603" TargetMode="External"/><Relationship Id="rId2" Type="http://schemas.openxmlformats.org/officeDocument/2006/relationships/hyperlink" Target="https://podminky.urs.cz/item/CS_URS_2024_01/722174023" TargetMode="External"/><Relationship Id="rId16" Type="http://schemas.openxmlformats.org/officeDocument/2006/relationships/hyperlink" Target="https://podminky.urs.cz/item/CS_URS_2024_01/783614501" TargetMode="External"/><Relationship Id="rId1" Type="http://schemas.openxmlformats.org/officeDocument/2006/relationships/hyperlink" Target="https://podminky.urs.cz/item/CS_URS_2024_01/713461171" TargetMode="External"/><Relationship Id="rId6" Type="http://schemas.openxmlformats.org/officeDocument/2006/relationships/hyperlink" Target="https://podminky.urs.cz/item/CS_URS_2024_01/732420812" TargetMode="External"/><Relationship Id="rId11" Type="http://schemas.openxmlformats.org/officeDocument/2006/relationships/hyperlink" Target="https://podminky.urs.cz/item/CS_URS_2024_01/733121122" TargetMode="External"/><Relationship Id="rId5" Type="http://schemas.openxmlformats.org/officeDocument/2006/relationships/hyperlink" Target="https://podminky.urs.cz/item/CS_URS_2024_01/732293810" TargetMode="External"/><Relationship Id="rId15" Type="http://schemas.openxmlformats.org/officeDocument/2006/relationships/hyperlink" Target="https://podminky.urs.cz/item/CS_URS_2024_01/783601401" TargetMode="External"/><Relationship Id="rId10" Type="http://schemas.openxmlformats.org/officeDocument/2006/relationships/hyperlink" Target="https://podminky.urs.cz/item/CS_URS_2024_01/733111117" TargetMode="External"/><Relationship Id="rId19" Type="http://schemas.openxmlformats.org/officeDocument/2006/relationships/drawing" Target="../drawings/drawing2.xml"/><Relationship Id="rId4" Type="http://schemas.openxmlformats.org/officeDocument/2006/relationships/hyperlink" Target="https://podminky.urs.cz/item/CS_URS_2024_01/998731122" TargetMode="External"/><Relationship Id="rId9" Type="http://schemas.openxmlformats.org/officeDocument/2006/relationships/hyperlink" Target="https://podminky.urs.cz/item/CS_URS_2024_01/733111113" TargetMode="External"/><Relationship Id="rId14" Type="http://schemas.openxmlformats.org/officeDocument/2006/relationships/hyperlink" Target="https://podminky.urs.cz/item/CS_URS_2024_01/734295024"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odminky.urs.cz/item/CS_URS_2024_01/733111117" TargetMode="External"/><Relationship Id="rId2" Type="http://schemas.openxmlformats.org/officeDocument/2006/relationships/hyperlink" Target="https://podminky.urs.cz/item/CS_URS_2024_01/723231164" TargetMode="External"/><Relationship Id="rId1" Type="http://schemas.openxmlformats.org/officeDocument/2006/relationships/hyperlink" Target="https://podminky.urs.cz/item/CS_URS_2024_01/723120804"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abSelected="1"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3" t="s">
        <v>0</v>
      </c>
      <c r="AZ1" s="13" t="s">
        <v>1</v>
      </c>
      <c r="BA1" s="13" t="s">
        <v>2</v>
      </c>
      <c r="BB1" s="13" t="s">
        <v>3</v>
      </c>
      <c r="BT1" s="13" t="s">
        <v>4</v>
      </c>
      <c r="BU1" s="13" t="s">
        <v>4</v>
      </c>
      <c r="BV1" s="13" t="s">
        <v>5</v>
      </c>
    </row>
    <row r="2" spans="1:74" ht="36.9" customHeight="1">
      <c r="AR2" s="176"/>
      <c r="AS2" s="176"/>
      <c r="AT2" s="176"/>
      <c r="AU2" s="176"/>
      <c r="AV2" s="176"/>
      <c r="AW2" s="176"/>
      <c r="AX2" s="176"/>
      <c r="AY2" s="176"/>
      <c r="AZ2" s="176"/>
      <c r="BA2" s="176"/>
      <c r="BB2" s="176"/>
      <c r="BC2" s="176"/>
      <c r="BD2" s="176"/>
      <c r="BE2" s="176"/>
      <c r="BS2" s="14" t="s">
        <v>6</v>
      </c>
      <c r="BT2" s="14" t="s">
        <v>7</v>
      </c>
    </row>
    <row r="3" spans="1:74" ht="6.9"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 customHeight="1">
      <c r="B4" s="17"/>
      <c r="D4" s="18" t="s">
        <v>9</v>
      </c>
      <c r="AR4" s="17"/>
      <c r="AS4" s="19" t="s">
        <v>10</v>
      </c>
      <c r="BE4" s="20" t="s">
        <v>11</v>
      </c>
      <c r="BS4" s="14" t="s">
        <v>12</v>
      </c>
    </row>
    <row r="5" spans="1:74" ht="12" customHeight="1">
      <c r="B5" s="17"/>
      <c r="D5" s="21" t="s">
        <v>13</v>
      </c>
      <c r="K5" s="175" t="s">
        <v>14</v>
      </c>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R5" s="17"/>
      <c r="BE5" s="172" t="s">
        <v>15</v>
      </c>
      <c r="BS5" s="14" t="s">
        <v>6</v>
      </c>
    </row>
    <row r="6" spans="1:74" ht="36.9" customHeight="1">
      <c r="B6" s="17"/>
      <c r="D6" s="23" t="s">
        <v>16</v>
      </c>
      <c r="K6" s="177" t="s">
        <v>17</v>
      </c>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R6" s="17"/>
      <c r="BE6" s="173"/>
      <c r="BS6" s="14" t="s">
        <v>6</v>
      </c>
    </row>
    <row r="7" spans="1:74" ht="12" customHeight="1">
      <c r="B7" s="17"/>
      <c r="D7" s="24" t="s">
        <v>18</v>
      </c>
      <c r="K7" s="22" t="s">
        <v>1</v>
      </c>
      <c r="AK7" s="24" t="s">
        <v>19</v>
      </c>
      <c r="AN7" s="22" t="s">
        <v>1</v>
      </c>
      <c r="AR7" s="17"/>
      <c r="BE7" s="173"/>
      <c r="BS7" s="14" t="s">
        <v>6</v>
      </c>
    </row>
    <row r="8" spans="1:74" ht="12" customHeight="1">
      <c r="B8" s="17"/>
      <c r="D8" s="24" t="s">
        <v>20</v>
      </c>
      <c r="K8" s="22" t="s">
        <v>21</v>
      </c>
      <c r="AK8" s="24" t="s">
        <v>22</v>
      </c>
      <c r="AN8" s="25" t="s">
        <v>23</v>
      </c>
      <c r="AR8" s="17"/>
      <c r="BE8" s="173"/>
      <c r="BS8" s="14" t="s">
        <v>6</v>
      </c>
    </row>
    <row r="9" spans="1:74" ht="14.4" customHeight="1">
      <c r="B9" s="17"/>
      <c r="AR9" s="17"/>
      <c r="BE9" s="173"/>
      <c r="BS9" s="14" t="s">
        <v>6</v>
      </c>
    </row>
    <row r="10" spans="1:74" ht="12" customHeight="1">
      <c r="B10" s="17"/>
      <c r="D10" s="24" t="s">
        <v>24</v>
      </c>
      <c r="AK10" s="24" t="s">
        <v>25</v>
      </c>
      <c r="AN10" s="22" t="s">
        <v>26</v>
      </c>
      <c r="AR10" s="17"/>
      <c r="BE10" s="173"/>
      <c r="BS10" s="14" t="s">
        <v>6</v>
      </c>
    </row>
    <row r="11" spans="1:74" ht="18.45" customHeight="1">
      <c r="B11" s="17"/>
      <c r="E11" s="22" t="s">
        <v>27</v>
      </c>
      <c r="AK11" s="24" t="s">
        <v>28</v>
      </c>
      <c r="AN11" s="22" t="s">
        <v>1</v>
      </c>
      <c r="AR11" s="17"/>
      <c r="BE11" s="173"/>
      <c r="BS11" s="14" t="s">
        <v>6</v>
      </c>
    </row>
    <row r="12" spans="1:74" ht="6.9" customHeight="1">
      <c r="B12" s="17"/>
      <c r="AR12" s="17"/>
      <c r="BE12" s="173"/>
      <c r="BS12" s="14" t="s">
        <v>6</v>
      </c>
    </row>
    <row r="13" spans="1:74" ht="12" customHeight="1">
      <c r="B13" s="17"/>
      <c r="D13" s="24" t="s">
        <v>29</v>
      </c>
      <c r="AK13" s="24" t="s">
        <v>25</v>
      </c>
      <c r="AN13" s="26" t="s">
        <v>30</v>
      </c>
      <c r="AR13" s="17"/>
      <c r="BE13" s="173"/>
      <c r="BS13" s="14" t="s">
        <v>6</v>
      </c>
    </row>
    <row r="14" spans="1:74" ht="13.2">
      <c r="B14" s="17"/>
      <c r="E14" s="178" t="s">
        <v>30</v>
      </c>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24" t="s">
        <v>28</v>
      </c>
      <c r="AN14" s="26" t="s">
        <v>30</v>
      </c>
      <c r="AR14" s="17"/>
      <c r="BE14" s="173"/>
      <c r="BS14" s="14" t="s">
        <v>6</v>
      </c>
    </row>
    <row r="15" spans="1:74" ht="6.9" customHeight="1">
      <c r="B15" s="17"/>
      <c r="AR15" s="17"/>
      <c r="BE15" s="173"/>
      <c r="BS15" s="14" t="s">
        <v>4</v>
      </c>
    </row>
    <row r="16" spans="1:74" ht="12" customHeight="1">
      <c r="B16" s="17"/>
      <c r="D16" s="24" t="s">
        <v>31</v>
      </c>
      <c r="AK16" s="24" t="s">
        <v>25</v>
      </c>
      <c r="AN16" s="22" t="s">
        <v>32</v>
      </c>
      <c r="AR16" s="17"/>
      <c r="BE16" s="173"/>
      <c r="BS16" s="14" t="s">
        <v>4</v>
      </c>
    </row>
    <row r="17" spans="2:71" ht="18.45" customHeight="1">
      <c r="B17" s="17"/>
      <c r="E17" s="22" t="s">
        <v>33</v>
      </c>
      <c r="AK17" s="24" t="s">
        <v>28</v>
      </c>
      <c r="AN17" s="22" t="s">
        <v>1</v>
      </c>
      <c r="AR17" s="17"/>
      <c r="BE17" s="173"/>
      <c r="BS17" s="14" t="s">
        <v>34</v>
      </c>
    </row>
    <row r="18" spans="2:71" ht="6.9" customHeight="1">
      <c r="B18" s="17"/>
      <c r="AR18" s="17"/>
      <c r="BE18" s="173"/>
      <c r="BS18" s="14" t="s">
        <v>6</v>
      </c>
    </row>
    <row r="19" spans="2:71" ht="12" customHeight="1">
      <c r="B19" s="17"/>
      <c r="D19" s="24" t="s">
        <v>35</v>
      </c>
      <c r="AK19" s="24" t="s">
        <v>25</v>
      </c>
      <c r="AN19" s="22" t="s">
        <v>1</v>
      </c>
      <c r="AR19" s="17"/>
      <c r="BE19" s="173"/>
      <c r="BS19" s="14" t="s">
        <v>6</v>
      </c>
    </row>
    <row r="20" spans="2:71" ht="18.45" customHeight="1">
      <c r="B20" s="17"/>
      <c r="E20" s="22" t="s">
        <v>36</v>
      </c>
      <c r="AK20" s="24" t="s">
        <v>28</v>
      </c>
      <c r="AN20" s="22" t="s">
        <v>1</v>
      </c>
      <c r="AR20" s="17"/>
      <c r="BE20" s="173"/>
      <c r="BS20" s="14" t="s">
        <v>34</v>
      </c>
    </row>
    <row r="21" spans="2:71" ht="6.9" customHeight="1">
      <c r="B21" s="17"/>
      <c r="AR21" s="17"/>
      <c r="BE21" s="173"/>
    </row>
    <row r="22" spans="2:71" ht="12" customHeight="1">
      <c r="B22" s="17"/>
      <c r="D22" s="24" t="s">
        <v>37</v>
      </c>
      <c r="AR22" s="17"/>
      <c r="BE22" s="173"/>
    </row>
    <row r="23" spans="2:71" ht="16.5" customHeight="1">
      <c r="B23" s="17"/>
      <c r="E23" s="180" t="s">
        <v>1</v>
      </c>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0"/>
      <c r="AN23" s="180"/>
      <c r="AR23" s="17"/>
      <c r="BE23" s="173"/>
    </row>
    <row r="24" spans="2:71" ht="6.9" customHeight="1">
      <c r="B24" s="17"/>
      <c r="AR24" s="17"/>
      <c r="BE24" s="173"/>
    </row>
    <row r="25" spans="2:71" ht="6.9"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73"/>
    </row>
    <row r="26" spans="2:71" s="1" customFormat="1" ht="25.95" customHeight="1">
      <c r="B26" s="29"/>
      <c r="D26" s="30" t="s">
        <v>38</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181">
        <f>ROUND(AG94,2)</f>
        <v>0</v>
      </c>
      <c r="AL26" s="182"/>
      <c r="AM26" s="182"/>
      <c r="AN26" s="182"/>
      <c r="AO26" s="182"/>
      <c r="AR26" s="29"/>
      <c r="BE26" s="173"/>
    </row>
    <row r="27" spans="2:71" s="1" customFormat="1" ht="6.9" customHeight="1">
      <c r="B27" s="29"/>
      <c r="AR27" s="29"/>
      <c r="BE27" s="173"/>
    </row>
    <row r="28" spans="2:71" s="1" customFormat="1" ht="13.2">
      <c r="B28" s="29"/>
      <c r="L28" s="183" t="s">
        <v>39</v>
      </c>
      <c r="M28" s="183"/>
      <c r="N28" s="183"/>
      <c r="O28" s="183"/>
      <c r="P28" s="183"/>
      <c r="W28" s="183" t="s">
        <v>40</v>
      </c>
      <c r="X28" s="183"/>
      <c r="Y28" s="183"/>
      <c r="Z28" s="183"/>
      <c r="AA28" s="183"/>
      <c r="AB28" s="183"/>
      <c r="AC28" s="183"/>
      <c r="AD28" s="183"/>
      <c r="AE28" s="183"/>
      <c r="AK28" s="183" t="s">
        <v>41</v>
      </c>
      <c r="AL28" s="183"/>
      <c r="AM28" s="183"/>
      <c r="AN28" s="183"/>
      <c r="AO28" s="183"/>
      <c r="AR28" s="29"/>
      <c r="BE28" s="173"/>
    </row>
    <row r="29" spans="2:71" s="2" customFormat="1" ht="14.4" customHeight="1">
      <c r="B29" s="33"/>
      <c r="D29" s="24" t="s">
        <v>42</v>
      </c>
      <c r="F29" s="24" t="s">
        <v>43</v>
      </c>
      <c r="L29" s="186">
        <v>0.21</v>
      </c>
      <c r="M29" s="185"/>
      <c r="N29" s="185"/>
      <c r="O29" s="185"/>
      <c r="P29" s="185"/>
      <c r="W29" s="184">
        <f>ROUND(AZ94, 2)</f>
        <v>0</v>
      </c>
      <c r="X29" s="185"/>
      <c r="Y29" s="185"/>
      <c r="Z29" s="185"/>
      <c r="AA29" s="185"/>
      <c r="AB29" s="185"/>
      <c r="AC29" s="185"/>
      <c r="AD29" s="185"/>
      <c r="AE29" s="185"/>
      <c r="AK29" s="184">
        <f>ROUND(AV94, 2)</f>
        <v>0</v>
      </c>
      <c r="AL29" s="185"/>
      <c r="AM29" s="185"/>
      <c r="AN29" s="185"/>
      <c r="AO29" s="185"/>
      <c r="AR29" s="33"/>
      <c r="BE29" s="174"/>
    </row>
    <row r="30" spans="2:71" s="2" customFormat="1" ht="14.4" customHeight="1">
      <c r="B30" s="33"/>
      <c r="F30" s="24" t="s">
        <v>44</v>
      </c>
      <c r="L30" s="186">
        <v>0.12</v>
      </c>
      <c r="M30" s="185"/>
      <c r="N30" s="185"/>
      <c r="O30" s="185"/>
      <c r="P30" s="185"/>
      <c r="W30" s="184">
        <f>ROUND(BA94, 2)</f>
        <v>0</v>
      </c>
      <c r="X30" s="185"/>
      <c r="Y30" s="185"/>
      <c r="Z30" s="185"/>
      <c r="AA30" s="185"/>
      <c r="AB30" s="185"/>
      <c r="AC30" s="185"/>
      <c r="AD30" s="185"/>
      <c r="AE30" s="185"/>
      <c r="AK30" s="184">
        <f>ROUND(AW94, 2)</f>
        <v>0</v>
      </c>
      <c r="AL30" s="185"/>
      <c r="AM30" s="185"/>
      <c r="AN30" s="185"/>
      <c r="AO30" s="185"/>
      <c r="AR30" s="33"/>
      <c r="BE30" s="174"/>
    </row>
    <row r="31" spans="2:71" s="2" customFormat="1" ht="14.4" hidden="1" customHeight="1">
      <c r="B31" s="33"/>
      <c r="F31" s="24" t="s">
        <v>45</v>
      </c>
      <c r="L31" s="186">
        <v>0.21</v>
      </c>
      <c r="M31" s="185"/>
      <c r="N31" s="185"/>
      <c r="O31" s="185"/>
      <c r="P31" s="185"/>
      <c r="W31" s="184">
        <f>ROUND(BB94, 2)</f>
        <v>0</v>
      </c>
      <c r="X31" s="185"/>
      <c r="Y31" s="185"/>
      <c r="Z31" s="185"/>
      <c r="AA31" s="185"/>
      <c r="AB31" s="185"/>
      <c r="AC31" s="185"/>
      <c r="AD31" s="185"/>
      <c r="AE31" s="185"/>
      <c r="AK31" s="184">
        <v>0</v>
      </c>
      <c r="AL31" s="185"/>
      <c r="AM31" s="185"/>
      <c r="AN31" s="185"/>
      <c r="AO31" s="185"/>
      <c r="AR31" s="33"/>
      <c r="BE31" s="174"/>
    </row>
    <row r="32" spans="2:71" s="2" customFormat="1" ht="14.4" hidden="1" customHeight="1">
      <c r="B32" s="33"/>
      <c r="F32" s="24" t="s">
        <v>46</v>
      </c>
      <c r="L32" s="186">
        <v>0.12</v>
      </c>
      <c r="M32" s="185"/>
      <c r="N32" s="185"/>
      <c r="O32" s="185"/>
      <c r="P32" s="185"/>
      <c r="W32" s="184">
        <f>ROUND(BC94, 2)</f>
        <v>0</v>
      </c>
      <c r="X32" s="185"/>
      <c r="Y32" s="185"/>
      <c r="Z32" s="185"/>
      <c r="AA32" s="185"/>
      <c r="AB32" s="185"/>
      <c r="AC32" s="185"/>
      <c r="AD32" s="185"/>
      <c r="AE32" s="185"/>
      <c r="AK32" s="184">
        <v>0</v>
      </c>
      <c r="AL32" s="185"/>
      <c r="AM32" s="185"/>
      <c r="AN32" s="185"/>
      <c r="AO32" s="185"/>
      <c r="AR32" s="33"/>
      <c r="BE32" s="174"/>
    </row>
    <row r="33" spans="2:57" s="2" customFormat="1" ht="14.4" hidden="1" customHeight="1">
      <c r="B33" s="33"/>
      <c r="F33" s="24" t="s">
        <v>47</v>
      </c>
      <c r="L33" s="186">
        <v>0</v>
      </c>
      <c r="M33" s="185"/>
      <c r="N33" s="185"/>
      <c r="O33" s="185"/>
      <c r="P33" s="185"/>
      <c r="W33" s="184">
        <f>ROUND(BD94, 2)</f>
        <v>0</v>
      </c>
      <c r="X33" s="185"/>
      <c r="Y33" s="185"/>
      <c r="Z33" s="185"/>
      <c r="AA33" s="185"/>
      <c r="AB33" s="185"/>
      <c r="AC33" s="185"/>
      <c r="AD33" s="185"/>
      <c r="AE33" s="185"/>
      <c r="AK33" s="184">
        <v>0</v>
      </c>
      <c r="AL33" s="185"/>
      <c r="AM33" s="185"/>
      <c r="AN33" s="185"/>
      <c r="AO33" s="185"/>
      <c r="AR33" s="33"/>
      <c r="BE33" s="174"/>
    </row>
    <row r="34" spans="2:57" s="1" customFormat="1" ht="6.9" customHeight="1">
      <c r="B34" s="29"/>
      <c r="AR34" s="29"/>
      <c r="BE34" s="173"/>
    </row>
    <row r="35" spans="2:57" s="1" customFormat="1" ht="25.95" customHeight="1">
      <c r="B35" s="29"/>
      <c r="C35" s="34"/>
      <c r="D35" s="35" t="s">
        <v>48</v>
      </c>
      <c r="E35" s="36"/>
      <c r="F35" s="36"/>
      <c r="G35" s="36"/>
      <c r="H35" s="36"/>
      <c r="I35" s="36"/>
      <c r="J35" s="36"/>
      <c r="K35" s="36"/>
      <c r="L35" s="36"/>
      <c r="M35" s="36"/>
      <c r="N35" s="36"/>
      <c r="O35" s="36"/>
      <c r="P35" s="36"/>
      <c r="Q35" s="36"/>
      <c r="R35" s="36"/>
      <c r="S35" s="36"/>
      <c r="T35" s="37" t="s">
        <v>49</v>
      </c>
      <c r="U35" s="36"/>
      <c r="V35" s="36"/>
      <c r="W35" s="36"/>
      <c r="X35" s="187" t="s">
        <v>50</v>
      </c>
      <c r="Y35" s="188"/>
      <c r="Z35" s="188"/>
      <c r="AA35" s="188"/>
      <c r="AB35" s="188"/>
      <c r="AC35" s="36"/>
      <c r="AD35" s="36"/>
      <c r="AE35" s="36"/>
      <c r="AF35" s="36"/>
      <c r="AG35" s="36"/>
      <c r="AH35" s="36"/>
      <c r="AI35" s="36"/>
      <c r="AJ35" s="36"/>
      <c r="AK35" s="189">
        <f>SUM(AK26:AK33)</f>
        <v>0</v>
      </c>
      <c r="AL35" s="188"/>
      <c r="AM35" s="188"/>
      <c r="AN35" s="188"/>
      <c r="AO35" s="190"/>
      <c r="AP35" s="34"/>
      <c r="AQ35" s="34"/>
      <c r="AR35" s="29"/>
    </row>
    <row r="36" spans="2:57" s="1" customFormat="1" ht="6.9" customHeight="1">
      <c r="B36" s="29"/>
      <c r="AR36" s="29"/>
    </row>
    <row r="37" spans="2:57" s="1" customFormat="1" ht="14.4" customHeight="1">
      <c r="B37" s="29"/>
      <c r="AR37" s="29"/>
    </row>
    <row r="38" spans="2:57" ht="14.4" customHeight="1">
      <c r="B38" s="17"/>
      <c r="AR38" s="17"/>
    </row>
    <row r="39" spans="2:57" ht="14.4" customHeight="1">
      <c r="B39" s="17"/>
      <c r="AR39" s="17"/>
    </row>
    <row r="40" spans="2:57" ht="14.4" customHeight="1">
      <c r="B40" s="17"/>
      <c r="AR40" s="17"/>
    </row>
    <row r="41" spans="2:57" ht="14.4" customHeight="1">
      <c r="B41" s="17"/>
      <c r="AR41" s="17"/>
    </row>
    <row r="42" spans="2:57" ht="14.4" customHeight="1">
      <c r="B42" s="17"/>
      <c r="AR42" s="17"/>
    </row>
    <row r="43" spans="2:57" ht="14.4" customHeight="1">
      <c r="B43" s="17"/>
      <c r="AR43" s="17"/>
    </row>
    <row r="44" spans="2:57" ht="14.4" customHeight="1">
      <c r="B44" s="17"/>
      <c r="AR44" s="17"/>
    </row>
    <row r="45" spans="2:57" ht="14.4" customHeight="1">
      <c r="B45" s="17"/>
      <c r="AR45" s="17"/>
    </row>
    <row r="46" spans="2:57" ht="14.4" customHeight="1">
      <c r="B46" s="17"/>
      <c r="AR46" s="17"/>
    </row>
    <row r="47" spans="2:57" ht="14.4" customHeight="1">
      <c r="B47" s="17"/>
      <c r="AR47" s="17"/>
    </row>
    <row r="48" spans="2:57" ht="14.4" customHeight="1">
      <c r="B48" s="17"/>
      <c r="AR48" s="17"/>
    </row>
    <row r="49" spans="2:44" s="1" customFormat="1" ht="14.4" customHeight="1">
      <c r="B49" s="29"/>
      <c r="D49" s="38" t="s">
        <v>51</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52</v>
      </c>
      <c r="AI49" s="39"/>
      <c r="AJ49" s="39"/>
      <c r="AK49" s="39"/>
      <c r="AL49" s="39"/>
      <c r="AM49" s="39"/>
      <c r="AN49" s="39"/>
      <c r="AO49" s="39"/>
      <c r="AR49" s="29"/>
    </row>
    <row r="50" spans="2:44" ht="10.199999999999999">
      <c r="B50" s="17"/>
      <c r="AR50" s="17"/>
    </row>
    <row r="51" spans="2:44" ht="10.199999999999999">
      <c r="B51" s="17"/>
      <c r="AR51" s="17"/>
    </row>
    <row r="52" spans="2:44" ht="10.199999999999999">
      <c r="B52" s="17"/>
      <c r="AR52" s="17"/>
    </row>
    <row r="53" spans="2:44" ht="10.199999999999999">
      <c r="B53" s="17"/>
      <c r="AR53" s="17"/>
    </row>
    <row r="54" spans="2:44" ht="10.199999999999999">
      <c r="B54" s="17"/>
      <c r="AR54" s="17"/>
    </row>
    <row r="55" spans="2:44" ht="10.199999999999999">
      <c r="B55" s="17"/>
      <c r="AR55" s="17"/>
    </row>
    <row r="56" spans="2:44" ht="10.199999999999999">
      <c r="B56" s="17"/>
      <c r="AR56" s="17"/>
    </row>
    <row r="57" spans="2:44" ht="10.199999999999999">
      <c r="B57" s="17"/>
      <c r="AR57" s="17"/>
    </row>
    <row r="58" spans="2:44" ht="10.199999999999999">
      <c r="B58" s="17"/>
      <c r="AR58" s="17"/>
    </row>
    <row r="59" spans="2:44" ht="10.199999999999999">
      <c r="B59" s="17"/>
      <c r="AR59" s="17"/>
    </row>
    <row r="60" spans="2:44" s="1" customFormat="1" ht="13.2">
      <c r="B60" s="29"/>
      <c r="D60" s="40" t="s">
        <v>53</v>
      </c>
      <c r="E60" s="31"/>
      <c r="F60" s="31"/>
      <c r="G60" s="31"/>
      <c r="H60" s="31"/>
      <c r="I60" s="31"/>
      <c r="J60" s="31"/>
      <c r="K60" s="31"/>
      <c r="L60" s="31"/>
      <c r="M60" s="31"/>
      <c r="N60" s="31"/>
      <c r="O60" s="31"/>
      <c r="P60" s="31"/>
      <c r="Q60" s="31"/>
      <c r="R60" s="31"/>
      <c r="S60" s="31"/>
      <c r="T60" s="31"/>
      <c r="U60" s="31"/>
      <c r="V60" s="40" t="s">
        <v>54</v>
      </c>
      <c r="W60" s="31"/>
      <c r="X60" s="31"/>
      <c r="Y60" s="31"/>
      <c r="Z60" s="31"/>
      <c r="AA60" s="31"/>
      <c r="AB60" s="31"/>
      <c r="AC60" s="31"/>
      <c r="AD60" s="31"/>
      <c r="AE60" s="31"/>
      <c r="AF60" s="31"/>
      <c r="AG60" s="31"/>
      <c r="AH60" s="40" t="s">
        <v>53</v>
      </c>
      <c r="AI60" s="31"/>
      <c r="AJ60" s="31"/>
      <c r="AK60" s="31"/>
      <c r="AL60" s="31"/>
      <c r="AM60" s="40" t="s">
        <v>54</v>
      </c>
      <c r="AN60" s="31"/>
      <c r="AO60" s="31"/>
      <c r="AR60" s="29"/>
    </row>
    <row r="61" spans="2:44" ht="10.199999999999999">
      <c r="B61" s="17"/>
      <c r="AR61" s="17"/>
    </row>
    <row r="62" spans="2:44" ht="10.199999999999999">
      <c r="B62" s="17"/>
      <c r="AR62" s="17"/>
    </row>
    <row r="63" spans="2:44" ht="10.199999999999999">
      <c r="B63" s="17"/>
      <c r="AR63" s="17"/>
    </row>
    <row r="64" spans="2:44" s="1" customFormat="1" ht="13.2">
      <c r="B64" s="29"/>
      <c r="D64" s="38" t="s">
        <v>55</v>
      </c>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8" t="s">
        <v>56</v>
      </c>
      <c r="AI64" s="39"/>
      <c r="AJ64" s="39"/>
      <c r="AK64" s="39"/>
      <c r="AL64" s="39"/>
      <c r="AM64" s="39"/>
      <c r="AN64" s="39"/>
      <c r="AO64" s="39"/>
      <c r="AR64" s="29"/>
    </row>
    <row r="65" spans="2:44" ht="10.199999999999999">
      <c r="B65" s="17"/>
      <c r="AR65" s="17"/>
    </row>
    <row r="66" spans="2:44" ht="10.199999999999999">
      <c r="B66" s="17"/>
      <c r="AR66" s="17"/>
    </row>
    <row r="67" spans="2:44" ht="10.199999999999999">
      <c r="B67" s="17"/>
      <c r="AR67" s="17"/>
    </row>
    <row r="68" spans="2:44" ht="10.199999999999999">
      <c r="B68" s="17"/>
      <c r="AR68" s="17"/>
    </row>
    <row r="69" spans="2:44" ht="10.199999999999999">
      <c r="B69" s="17"/>
      <c r="AR69" s="17"/>
    </row>
    <row r="70" spans="2:44" ht="10.199999999999999">
      <c r="B70" s="17"/>
      <c r="AR70" s="17"/>
    </row>
    <row r="71" spans="2:44" ht="10.199999999999999">
      <c r="B71" s="17"/>
      <c r="AR71" s="17"/>
    </row>
    <row r="72" spans="2:44" ht="10.199999999999999">
      <c r="B72" s="17"/>
      <c r="AR72" s="17"/>
    </row>
    <row r="73" spans="2:44" ht="10.199999999999999">
      <c r="B73" s="17"/>
      <c r="AR73" s="17"/>
    </row>
    <row r="74" spans="2:44" ht="10.199999999999999">
      <c r="B74" s="17"/>
      <c r="AR74" s="17"/>
    </row>
    <row r="75" spans="2:44" s="1" customFormat="1" ht="13.2">
      <c r="B75" s="29"/>
      <c r="D75" s="40" t="s">
        <v>53</v>
      </c>
      <c r="E75" s="31"/>
      <c r="F75" s="31"/>
      <c r="G75" s="31"/>
      <c r="H75" s="31"/>
      <c r="I75" s="31"/>
      <c r="J75" s="31"/>
      <c r="K75" s="31"/>
      <c r="L75" s="31"/>
      <c r="M75" s="31"/>
      <c r="N75" s="31"/>
      <c r="O75" s="31"/>
      <c r="P75" s="31"/>
      <c r="Q75" s="31"/>
      <c r="R75" s="31"/>
      <c r="S75" s="31"/>
      <c r="T75" s="31"/>
      <c r="U75" s="31"/>
      <c r="V75" s="40" t="s">
        <v>54</v>
      </c>
      <c r="W75" s="31"/>
      <c r="X75" s="31"/>
      <c r="Y75" s="31"/>
      <c r="Z75" s="31"/>
      <c r="AA75" s="31"/>
      <c r="AB75" s="31"/>
      <c r="AC75" s="31"/>
      <c r="AD75" s="31"/>
      <c r="AE75" s="31"/>
      <c r="AF75" s="31"/>
      <c r="AG75" s="31"/>
      <c r="AH75" s="40" t="s">
        <v>53</v>
      </c>
      <c r="AI75" s="31"/>
      <c r="AJ75" s="31"/>
      <c r="AK75" s="31"/>
      <c r="AL75" s="31"/>
      <c r="AM75" s="40" t="s">
        <v>54</v>
      </c>
      <c r="AN75" s="31"/>
      <c r="AO75" s="31"/>
      <c r="AR75" s="29"/>
    </row>
    <row r="76" spans="2:44" s="1" customFormat="1" ht="10.199999999999999">
      <c r="B76" s="29"/>
      <c r="AR76" s="29"/>
    </row>
    <row r="77" spans="2:44" s="1" customFormat="1" ht="6.9" customHeight="1">
      <c r="B77" s="41"/>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29"/>
    </row>
    <row r="81" spans="1:91" s="1" customFormat="1" ht="6.9" customHeight="1">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29"/>
    </row>
    <row r="82" spans="1:91" s="1" customFormat="1" ht="24.9" customHeight="1">
      <c r="B82" s="29"/>
      <c r="C82" s="18" t="s">
        <v>57</v>
      </c>
      <c r="AR82" s="29"/>
    </row>
    <row r="83" spans="1:91" s="1" customFormat="1" ht="6.9" customHeight="1">
      <c r="B83" s="29"/>
      <c r="AR83" s="29"/>
    </row>
    <row r="84" spans="1:91" s="3" customFormat="1" ht="12" customHeight="1">
      <c r="B84" s="45"/>
      <c r="C84" s="24" t="s">
        <v>13</v>
      </c>
      <c r="L84" s="3" t="str">
        <f>K5</f>
        <v>43-24</v>
      </c>
      <c r="AR84" s="45"/>
    </row>
    <row r="85" spans="1:91" s="4" customFormat="1" ht="36.9" customHeight="1">
      <c r="B85" s="46"/>
      <c r="C85" s="47" t="s">
        <v>16</v>
      </c>
      <c r="L85" s="191" t="str">
        <f>K6</f>
        <v>ZUŠ Ostrava_Rekonstrukce zdroje vytápění</v>
      </c>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R85" s="46"/>
    </row>
    <row r="86" spans="1:91" s="1" customFormat="1" ht="6.9" customHeight="1">
      <c r="B86" s="29"/>
      <c r="AR86" s="29"/>
    </row>
    <row r="87" spans="1:91" s="1" customFormat="1" ht="12" customHeight="1">
      <c r="B87" s="29"/>
      <c r="C87" s="24" t="s">
        <v>20</v>
      </c>
      <c r="L87" s="48" t="str">
        <f>IF(K8="","",K8)</f>
        <v>ZUŠ Sokolská třída 15</v>
      </c>
      <c r="AI87" s="24" t="s">
        <v>22</v>
      </c>
      <c r="AM87" s="193" t="str">
        <f>IF(AN8= "","",AN8)</f>
        <v>23. 7. 2024</v>
      </c>
      <c r="AN87" s="193"/>
      <c r="AR87" s="29"/>
    </row>
    <row r="88" spans="1:91" s="1" customFormat="1" ht="6.9" customHeight="1">
      <c r="B88" s="29"/>
      <c r="AR88" s="29"/>
    </row>
    <row r="89" spans="1:91" s="1" customFormat="1" ht="15.15" customHeight="1">
      <c r="B89" s="29"/>
      <c r="C89" s="24" t="s">
        <v>24</v>
      </c>
      <c r="L89" s="3" t="str">
        <f>IF(E11= "","",E11)</f>
        <v>Základní umělecká škola, Ostrava-Moravská Ostrava,</v>
      </c>
      <c r="AI89" s="24" t="s">
        <v>31</v>
      </c>
      <c r="AM89" s="194" t="str">
        <f>IF(E17="","",E17)</f>
        <v>MIOT, s.r.o.</v>
      </c>
      <c r="AN89" s="195"/>
      <c r="AO89" s="195"/>
      <c r="AP89" s="195"/>
      <c r="AR89" s="29"/>
      <c r="AS89" s="196" t="s">
        <v>58</v>
      </c>
      <c r="AT89" s="197"/>
      <c r="AU89" s="50"/>
      <c r="AV89" s="50"/>
      <c r="AW89" s="50"/>
      <c r="AX89" s="50"/>
      <c r="AY89" s="50"/>
      <c r="AZ89" s="50"/>
      <c r="BA89" s="50"/>
      <c r="BB89" s="50"/>
      <c r="BC89" s="50"/>
      <c r="BD89" s="51"/>
    </row>
    <row r="90" spans="1:91" s="1" customFormat="1" ht="15.15" customHeight="1">
      <c r="B90" s="29"/>
      <c r="C90" s="24" t="s">
        <v>29</v>
      </c>
      <c r="L90" s="3" t="str">
        <f>IF(E14= "Vyplň údaj","",E14)</f>
        <v/>
      </c>
      <c r="AI90" s="24" t="s">
        <v>35</v>
      </c>
      <c r="AM90" s="194" t="str">
        <f>IF(E20="","",E20)</f>
        <v xml:space="preserve"> </v>
      </c>
      <c r="AN90" s="195"/>
      <c r="AO90" s="195"/>
      <c r="AP90" s="195"/>
      <c r="AR90" s="29"/>
      <c r="AS90" s="198"/>
      <c r="AT90" s="199"/>
      <c r="BD90" s="53"/>
    </row>
    <row r="91" spans="1:91" s="1" customFormat="1" ht="10.8" customHeight="1">
      <c r="B91" s="29"/>
      <c r="AR91" s="29"/>
      <c r="AS91" s="198"/>
      <c r="AT91" s="199"/>
      <c r="BD91" s="53"/>
    </row>
    <row r="92" spans="1:91" s="1" customFormat="1" ht="29.25" customHeight="1">
      <c r="B92" s="29"/>
      <c r="C92" s="200" t="s">
        <v>59</v>
      </c>
      <c r="D92" s="201"/>
      <c r="E92" s="201"/>
      <c r="F92" s="201"/>
      <c r="G92" s="201"/>
      <c r="H92" s="54"/>
      <c r="I92" s="202" t="s">
        <v>60</v>
      </c>
      <c r="J92" s="201"/>
      <c r="K92" s="201"/>
      <c r="L92" s="201"/>
      <c r="M92" s="201"/>
      <c r="N92" s="201"/>
      <c r="O92" s="201"/>
      <c r="P92" s="201"/>
      <c r="Q92" s="201"/>
      <c r="R92" s="201"/>
      <c r="S92" s="201"/>
      <c r="T92" s="201"/>
      <c r="U92" s="201"/>
      <c r="V92" s="201"/>
      <c r="W92" s="201"/>
      <c r="X92" s="201"/>
      <c r="Y92" s="201"/>
      <c r="Z92" s="201"/>
      <c r="AA92" s="201"/>
      <c r="AB92" s="201"/>
      <c r="AC92" s="201"/>
      <c r="AD92" s="201"/>
      <c r="AE92" s="201"/>
      <c r="AF92" s="201"/>
      <c r="AG92" s="203" t="s">
        <v>61</v>
      </c>
      <c r="AH92" s="201"/>
      <c r="AI92" s="201"/>
      <c r="AJ92" s="201"/>
      <c r="AK92" s="201"/>
      <c r="AL92" s="201"/>
      <c r="AM92" s="201"/>
      <c r="AN92" s="202" t="s">
        <v>62</v>
      </c>
      <c r="AO92" s="201"/>
      <c r="AP92" s="204"/>
      <c r="AQ92" s="55" t="s">
        <v>63</v>
      </c>
      <c r="AR92" s="29"/>
      <c r="AS92" s="56" t="s">
        <v>64</v>
      </c>
      <c r="AT92" s="57" t="s">
        <v>65</v>
      </c>
      <c r="AU92" s="57" t="s">
        <v>66</v>
      </c>
      <c r="AV92" s="57" t="s">
        <v>67</v>
      </c>
      <c r="AW92" s="57" t="s">
        <v>68</v>
      </c>
      <c r="AX92" s="57" t="s">
        <v>69</v>
      </c>
      <c r="AY92" s="57" t="s">
        <v>70</v>
      </c>
      <c r="AZ92" s="57" t="s">
        <v>71</v>
      </c>
      <c r="BA92" s="57" t="s">
        <v>72</v>
      </c>
      <c r="BB92" s="57" t="s">
        <v>73</v>
      </c>
      <c r="BC92" s="57" t="s">
        <v>74</v>
      </c>
      <c r="BD92" s="58" t="s">
        <v>75</v>
      </c>
    </row>
    <row r="93" spans="1:91" s="1" customFormat="1" ht="10.8" customHeight="1">
      <c r="B93" s="29"/>
      <c r="AR93" s="29"/>
      <c r="AS93" s="59"/>
      <c r="AT93" s="50"/>
      <c r="AU93" s="50"/>
      <c r="AV93" s="50"/>
      <c r="AW93" s="50"/>
      <c r="AX93" s="50"/>
      <c r="AY93" s="50"/>
      <c r="AZ93" s="50"/>
      <c r="BA93" s="50"/>
      <c r="BB93" s="50"/>
      <c r="BC93" s="50"/>
      <c r="BD93" s="51"/>
    </row>
    <row r="94" spans="1:91" s="5" customFormat="1" ht="32.4" customHeight="1">
      <c r="B94" s="60"/>
      <c r="C94" s="61" t="s">
        <v>76</v>
      </c>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208">
        <f>ROUND(SUM(AG95:AG97),2)</f>
        <v>0</v>
      </c>
      <c r="AH94" s="208"/>
      <c r="AI94" s="208"/>
      <c r="AJ94" s="208"/>
      <c r="AK94" s="208"/>
      <c r="AL94" s="208"/>
      <c r="AM94" s="208"/>
      <c r="AN94" s="209">
        <f>SUM(AG94,AT94)</f>
        <v>0</v>
      </c>
      <c r="AO94" s="209"/>
      <c r="AP94" s="209"/>
      <c r="AQ94" s="64" t="s">
        <v>1</v>
      </c>
      <c r="AR94" s="60"/>
      <c r="AS94" s="65">
        <f>ROUND(SUM(AS95:AS97),2)</f>
        <v>0</v>
      </c>
      <c r="AT94" s="66">
        <f>ROUND(SUM(AV94:AW94),2)</f>
        <v>0</v>
      </c>
      <c r="AU94" s="67">
        <f>ROUND(SUM(AU95:AU97),5)</f>
        <v>0</v>
      </c>
      <c r="AV94" s="66">
        <f>ROUND(AZ94*L29,2)</f>
        <v>0</v>
      </c>
      <c r="AW94" s="66">
        <f>ROUND(BA94*L30,2)</f>
        <v>0</v>
      </c>
      <c r="AX94" s="66">
        <f>ROUND(BB94*L29,2)</f>
        <v>0</v>
      </c>
      <c r="AY94" s="66">
        <f>ROUND(BC94*L30,2)</f>
        <v>0</v>
      </c>
      <c r="AZ94" s="66">
        <f>ROUND(SUM(AZ95:AZ97),2)</f>
        <v>0</v>
      </c>
      <c r="BA94" s="66">
        <f>ROUND(SUM(BA95:BA97),2)</f>
        <v>0</v>
      </c>
      <c r="BB94" s="66">
        <f>ROUND(SUM(BB95:BB97),2)</f>
        <v>0</v>
      </c>
      <c r="BC94" s="66">
        <f>ROUND(SUM(BC95:BC97),2)</f>
        <v>0</v>
      </c>
      <c r="BD94" s="68">
        <f>ROUND(SUM(BD95:BD97),2)</f>
        <v>0</v>
      </c>
      <c r="BS94" s="69" t="s">
        <v>77</v>
      </c>
      <c r="BT94" s="69" t="s">
        <v>78</v>
      </c>
      <c r="BU94" s="70" t="s">
        <v>79</v>
      </c>
      <c r="BV94" s="69" t="s">
        <v>80</v>
      </c>
      <c r="BW94" s="69" t="s">
        <v>5</v>
      </c>
      <c r="BX94" s="69" t="s">
        <v>81</v>
      </c>
      <c r="CL94" s="69" t="s">
        <v>1</v>
      </c>
    </row>
    <row r="95" spans="1:91" s="6" customFormat="1" ht="24.75" customHeight="1">
      <c r="A95" s="71" t="s">
        <v>82</v>
      </c>
      <c r="B95" s="72"/>
      <c r="C95" s="73"/>
      <c r="D95" s="207" t="s">
        <v>83</v>
      </c>
      <c r="E95" s="207"/>
      <c r="F95" s="207"/>
      <c r="G95" s="207"/>
      <c r="H95" s="207"/>
      <c r="I95" s="74"/>
      <c r="J95" s="207" t="s">
        <v>84</v>
      </c>
      <c r="K95" s="207"/>
      <c r="L95" s="207"/>
      <c r="M95" s="207"/>
      <c r="N95" s="207"/>
      <c r="O95" s="207"/>
      <c r="P95" s="207"/>
      <c r="Q95" s="207"/>
      <c r="R95" s="207"/>
      <c r="S95" s="207"/>
      <c r="T95" s="207"/>
      <c r="U95" s="207"/>
      <c r="V95" s="207"/>
      <c r="W95" s="207"/>
      <c r="X95" s="207"/>
      <c r="Y95" s="207"/>
      <c r="Z95" s="207"/>
      <c r="AA95" s="207"/>
      <c r="AB95" s="207"/>
      <c r="AC95" s="207"/>
      <c r="AD95" s="207"/>
      <c r="AE95" s="207"/>
      <c r="AF95" s="207"/>
      <c r="AG95" s="205">
        <f>'43-24-7P1 - Strojní techn...'!J30</f>
        <v>0</v>
      </c>
      <c r="AH95" s="206"/>
      <c r="AI95" s="206"/>
      <c r="AJ95" s="206"/>
      <c r="AK95" s="206"/>
      <c r="AL95" s="206"/>
      <c r="AM95" s="206"/>
      <c r="AN95" s="205">
        <f>SUM(AG95,AT95)</f>
        <v>0</v>
      </c>
      <c r="AO95" s="206"/>
      <c r="AP95" s="206"/>
      <c r="AQ95" s="75" t="s">
        <v>85</v>
      </c>
      <c r="AR95" s="72"/>
      <c r="AS95" s="76">
        <v>0</v>
      </c>
      <c r="AT95" s="77">
        <f>ROUND(SUM(AV95:AW95),2)</f>
        <v>0</v>
      </c>
      <c r="AU95" s="78">
        <f>'43-24-7P1 - Strojní techn...'!P135</f>
        <v>0</v>
      </c>
      <c r="AV95" s="77">
        <f>'43-24-7P1 - Strojní techn...'!J33</f>
        <v>0</v>
      </c>
      <c r="AW95" s="77">
        <f>'43-24-7P1 - Strojní techn...'!J34</f>
        <v>0</v>
      </c>
      <c r="AX95" s="77">
        <f>'43-24-7P1 - Strojní techn...'!J35</f>
        <v>0</v>
      </c>
      <c r="AY95" s="77">
        <f>'43-24-7P1 - Strojní techn...'!J36</f>
        <v>0</v>
      </c>
      <c r="AZ95" s="77">
        <f>'43-24-7P1 - Strojní techn...'!F33</f>
        <v>0</v>
      </c>
      <c r="BA95" s="77">
        <f>'43-24-7P1 - Strojní techn...'!F34</f>
        <v>0</v>
      </c>
      <c r="BB95" s="77">
        <f>'43-24-7P1 - Strojní techn...'!F35</f>
        <v>0</v>
      </c>
      <c r="BC95" s="77">
        <f>'43-24-7P1 - Strojní techn...'!F36</f>
        <v>0</v>
      </c>
      <c r="BD95" s="79">
        <f>'43-24-7P1 - Strojní techn...'!F37</f>
        <v>0</v>
      </c>
      <c r="BT95" s="80" t="s">
        <v>86</v>
      </c>
      <c r="BV95" s="80" t="s">
        <v>80</v>
      </c>
      <c r="BW95" s="80" t="s">
        <v>87</v>
      </c>
      <c r="BX95" s="80" t="s">
        <v>5</v>
      </c>
      <c r="CL95" s="80" t="s">
        <v>1</v>
      </c>
      <c r="CM95" s="80" t="s">
        <v>88</v>
      </c>
    </row>
    <row r="96" spans="1:91" s="6" customFormat="1" ht="24.75" customHeight="1">
      <c r="A96" s="71" t="s">
        <v>82</v>
      </c>
      <c r="B96" s="72"/>
      <c r="C96" s="73"/>
      <c r="D96" s="207" t="s">
        <v>89</v>
      </c>
      <c r="E96" s="207"/>
      <c r="F96" s="207"/>
      <c r="G96" s="207"/>
      <c r="H96" s="207"/>
      <c r="I96" s="74"/>
      <c r="J96" s="207" t="s">
        <v>90</v>
      </c>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5">
        <f>'43-24-7P2 - Plynová odběr...'!J30</f>
        <v>0</v>
      </c>
      <c r="AH96" s="206"/>
      <c r="AI96" s="206"/>
      <c r="AJ96" s="206"/>
      <c r="AK96" s="206"/>
      <c r="AL96" s="206"/>
      <c r="AM96" s="206"/>
      <c r="AN96" s="205">
        <f>SUM(AG96,AT96)</f>
        <v>0</v>
      </c>
      <c r="AO96" s="206"/>
      <c r="AP96" s="206"/>
      <c r="AQ96" s="75" t="s">
        <v>85</v>
      </c>
      <c r="AR96" s="72"/>
      <c r="AS96" s="76">
        <v>0</v>
      </c>
      <c r="AT96" s="77">
        <f>ROUND(SUM(AV96:AW96),2)</f>
        <v>0</v>
      </c>
      <c r="AU96" s="78">
        <f>'43-24-7P2 - Plynová odběr...'!P125</f>
        <v>0</v>
      </c>
      <c r="AV96" s="77">
        <f>'43-24-7P2 - Plynová odběr...'!J33</f>
        <v>0</v>
      </c>
      <c r="AW96" s="77">
        <f>'43-24-7P2 - Plynová odběr...'!J34</f>
        <v>0</v>
      </c>
      <c r="AX96" s="77">
        <f>'43-24-7P2 - Plynová odběr...'!J35</f>
        <v>0</v>
      </c>
      <c r="AY96" s="77">
        <f>'43-24-7P2 - Plynová odběr...'!J36</f>
        <v>0</v>
      </c>
      <c r="AZ96" s="77">
        <f>'43-24-7P2 - Plynová odběr...'!F33</f>
        <v>0</v>
      </c>
      <c r="BA96" s="77">
        <f>'43-24-7P2 - Plynová odběr...'!F34</f>
        <v>0</v>
      </c>
      <c r="BB96" s="77">
        <f>'43-24-7P2 - Plynová odběr...'!F35</f>
        <v>0</v>
      </c>
      <c r="BC96" s="77">
        <f>'43-24-7P2 - Plynová odběr...'!F36</f>
        <v>0</v>
      </c>
      <c r="BD96" s="79">
        <f>'43-24-7P2 - Plynová odběr...'!F37</f>
        <v>0</v>
      </c>
      <c r="BT96" s="80" t="s">
        <v>86</v>
      </c>
      <c r="BV96" s="80" t="s">
        <v>80</v>
      </c>
      <c r="BW96" s="80" t="s">
        <v>91</v>
      </c>
      <c r="BX96" s="80" t="s">
        <v>5</v>
      </c>
      <c r="CL96" s="80" t="s">
        <v>1</v>
      </c>
      <c r="CM96" s="80" t="s">
        <v>78</v>
      </c>
    </row>
    <row r="97" spans="1:91" s="6" customFormat="1" ht="24.75" customHeight="1">
      <c r="A97" s="71" t="s">
        <v>82</v>
      </c>
      <c r="B97" s="72"/>
      <c r="C97" s="73"/>
      <c r="D97" s="207" t="s">
        <v>92</v>
      </c>
      <c r="E97" s="207"/>
      <c r="F97" s="207"/>
      <c r="G97" s="207"/>
      <c r="H97" s="207"/>
      <c r="I97" s="74"/>
      <c r="J97" s="207" t="s">
        <v>93</v>
      </c>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5">
        <f>'43-24-7P3 - Elektroinstal...'!J30</f>
        <v>0</v>
      </c>
      <c r="AH97" s="206"/>
      <c r="AI97" s="206"/>
      <c r="AJ97" s="206"/>
      <c r="AK97" s="206"/>
      <c r="AL97" s="206"/>
      <c r="AM97" s="206"/>
      <c r="AN97" s="205">
        <f>SUM(AG97,AT97)</f>
        <v>0</v>
      </c>
      <c r="AO97" s="206"/>
      <c r="AP97" s="206"/>
      <c r="AQ97" s="75" t="s">
        <v>85</v>
      </c>
      <c r="AR97" s="72"/>
      <c r="AS97" s="81">
        <v>0</v>
      </c>
      <c r="AT97" s="82">
        <f>ROUND(SUM(AV97:AW97),2)</f>
        <v>0</v>
      </c>
      <c r="AU97" s="83">
        <f>'43-24-7P3 - Elektroinstal...'!P116</f>
        <v>0</v>
      </c>
      <c r="AV97" s="82">
        <f>'43-24-7P3 - Elektroinstal...'!J33</f>
        <v>0</v>
      </c>
      <c r="AW97" s="82">
        <f>'43-24-7P3 - Elektroinstal...'!J34</f>
        <v>0</v>
      </c>
      <c r="AX97" s="82">
        <f>'43-24-7P3 - Elektroinstal...'!J35</f>
        <v>0</v>
      </c>
      <c r="AY97" s="82">
        <f>'43-24-7P3 - Elektroinstal...'!J36</f>
        <v>0</v>
      </c>
      <c r="AZ97" s="82">
        <f>'43-24-7P3 - Elektroinstal...'!F33</f>
        <v>0</v>
      </c>
      <c r="BA97" s="82">
        <f>'43-24-7P3 - Elektroinstal...'!F34</f>
        <v>0</v>
      </c>
      <c r="BB97" s="82">
        <f>'43-24-7P3 - Elektroinstal...'!F35</f>
        <v>0</v>
      </c>
      <c r="BC97" s="82">
        <f>'43-24-7P3 - Elektroinstal...'!F36</f>
        <v>0</v>
      </c>
      <c r="BD97" s="84">
        <f>'43-24-7P3 - Elektroinstal...'!F37</f>
        <v>0</v>
      </c>
      <c r="BT97" s="80" t="s">
        <v>86</v>
      </c>
      <c r="BV97" s="80" t="s">
        <v>80</v>
      </c>
      <c r="BW97" s="80" t="s">
        <v>94</v>
      </c>
      <c r="BX97" s="80" t="s">
        <v>5</v>
      </c>
      <c r="CL97" s="80" t="s">
        <v>1</v>
      </c>
      <c r="CM97" s="80" t="s">
        <v>78</v>
      </c>
    </row>
    <row r="98" spans="1:91" s="1" customFormat="1" ht="30" customHeight="1">
      <c r="B98" s="29"/>
      <c r="AR98" s="29"/>
    </row>
    <row r="99" spans="1:91" s="1" customFormat="1" ht="6.9" customHeight="1">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29"/>
    </row>
  </sheetData>
  <sheetProtection algorithmName="SHA-512" hashValue="7uzzeN9L+toyBg5klg/OrKcmLI6/stKXIfIKqlpb+b7nhsYWJCTju9m44ORPm2MjW13DRSLPdx3OQ9lhiRz/Eg==" saltValue="ynArM1P7oHmWR4n4fZvjZT3WUSRp7as/pW+jXvsqMnIMh9r1sEQLkqX8pifQK0aMOJL4JV36V8IGwuPMlV9w6w=="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43-24-7P1 - Strojní techn...'!C2" display="/" xr:uid="{00000000-0004-0000-0000-000000000000}"/>
    <hyperlink ref="A96" location="'43-24-7P2 - Plynová odběr...'!C2" display="/" xr:uid="{00000000-0004-0000-0000-000001000000}"/>
    <hyperlink ref="A97" location="'43-24-7P3 - Elektroinstal...'!C2" display="/" xr:uid="{00000000-0004-0000-00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61"/>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0" width="22.28515625" customWidth="1"/>
    <col min="11" max="11" width="22.28515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6"/>
      <c r="M2" s="176"/>
      <c r="N2" s="176"/>
      <c r="O2" s="176"/>
      <c r="P2" s="176"/>
      <c r="Q2" s="176"/>
      <c r="R2" s="176"/>
      <c r="S2" s="176"/>
      <c r="T2" s="176"/>
      <c r="U2" s="176"/>
      <c r="V2" s="176"/>
      <c r="AT2" s="14" t="s">
        <v>87</v>
      </c>
    </row>
    <row r="3" spans="2:46" ht="6.9" customHeight="1">
      <c r="B3" s="15"/>
      <c r="C3" s="16"/>
      <c r="D3" s="16"/>
      <c r="E3" s="16"/>
      <c r="F3" s="16"/>
      <c r="G3" s="16"/>
      <c r="H3" s="16"/>
      <c r="I3" s="16"/>
      <c r="J3" s="16"/>
      <c r="K3" s="16"/>
      <c r="L3" s="17"/>
      <c r="AT3" s="14" t="s">
        <v>88</v>
      </c>
    </row>
    <row r="4" spans="2:46" ht="24.9" customHeight="1">
      <c r="B4" s="17"/>
      <c r="D4" s="18" t="s">
        <v>95</v>
      </c>
      <c r="L4" s="17"/>
      <c r="M4" s="85" t="s">
        <v>10</v>
      </c>
      <c r="AT4" s="14" t="s">
        <v>4</v>
      </c>
    </row>
    <row r="5" spans="2:46" ht="6.9" customHeight="1">
      <c r="B5" s="17"/>
      <c r="L5" s="17"/>
    </row>
    <row r="6" spans="2:46" ht="12" customHeight="1">
      <c r="B6" s="17"/>
      <c r="D6" s="24" t="s">
        <v>16</v>
      </c>
      <c r="L6" s="17"/>
    </row>
    <row r="7" spans="2:46" ht="16.5" customHeight="1">
      <c r="B7" s="17"/>
      <c r="E7" s="210" t="str">
        <f>'Rekapitulace stavby'!K6</f>
        <v>ZUŠ Ostrava_Rekonstrukce zdroje vytápění</v>
      </c>
      <c r="F7" s="211"/>
      <c r="G7" s="211"/>
      <c r="H7" s="211"/>
      <c r="L7" s="17"/>
    </row>
    <row r="8" spans="2:46" s="1" customFormat="1" ht="12" customHeight="1">
      <c r="B8" s="29"/>
      <c r="D8" s="24" t="s">
        <v>96</v>
      </c>
      <c r="L8" s="29"/>
    </row>
    <row r="9" spans="2:46" s="1" customFormat="1" ht="16.5" customHeight="1">
      <c r="B9" s="29"/>
      <c r="E9" s="191" t="s">
        <v>97</v>
      </c>
      <c r="F9" s="212"/>
      <c r="G9" s="212"/>
      <c r="H9" s="212"/>
      <c r="L9" s="29"/>
    </row>
    <row r="10" spans="2:46" s="1" customFormat="1" ht="10.199999999999999">
      <c r="B10" s="29"/>
      <c r="L10" s="29"/>
    </row>
    <row r="11" spans="2:46" s="1" customFormat="1" ht="12" customHeight="1">
      <c r="B11" s="29"/>
      <c r="D11" s="24" t="s">
        <v>18</v>
      </c>
      <c r="F11" s="22" t="s">
        <v>1</v>
      </c>
      <c r="I11" s="24" t="s">
        <v>19</v>
      </c>
      <c r="J11" s="22" t="s">
        <v>1</v>
      </c>
      <c r="L11" s="29"/>
    </row>
    <row r="12" spans="2:46" s="1" customFormat="1" ht="12" customHeight="1">
      <c r="B12" s="29"/>
      <c r="D12" s="24" t="s">
        <v>20</v>
      </c>
      <c r="F12" s="22" t="s">
        <v>21</v>
      </c>
      <c r="I12" s="24" t="s">
        <v>22</v>
      </c>
      <c r="J12" s="49" t="str">
        <f>'Rekapitulace stavby'!AN8</f>
        <v>23. 7. 2024</v>
      </c>
      <c r="L12" s="29"/>
    </row>
    <row r="13" spans="2:46" s="1" customFormat="1" ht="10.8" customHeight="1">
      <c r="B13" s="29"/>
      <c r="L13" s="29"/>
    </row>
    <row r="14" spans="2:46" s="1" customFormat="1" ht="12" customHeight="1">
      <c r="B14" s="29"/>
      <c r="D14" s="24" t="s">
        <v>24</v>
      </c>
      <c r="I14" s="24" t="s">
        <v>25</v>
      </c>
      <c r="J14" s="22" t="s">
        <v>26</v>
      </c>
      <c r="L14" s="29"/>
    </row>
    <row r="15" spans="2:46" s="1" customFormat="1" ht="18" customHeight="1">
      <c r="B15" s="29"/>
      <c r="E15" s="22" t="s">
        <v>27</v>
      </c>
      <c r="I15" s="24" t="s">
        <v>28</v>
      </c>
      <c r="J15" s="22" t="s">
        <v>1</v>
      </c>
      <c r="L15" s="29"/>
    </row>
    <row r="16" spans="2:46" s="1" customFormat="1" ht="6.9" customHeight="1">
      <c r="B16" s="29"/>
      <c r="L16" s="29"/>
    </row>
    <row r="17" spans="2:12" s="1" customFormat="1" ht="12" customHeight="1">
      <c r="B17" s="29"/>
      <c r="D17" s="24" t="s">
        <v>29</v>
      </c>
      <c r="I17" s="24" t="s">
        <v>25</v>
      </c>
      <c r="J17" s="25" t="str">
        <f>'Rekapitulace stavby'!AN13</f>
        <v>Vyplň údaj</v>
      </c>
      <c r="L17" s="29"/>
    </row>
    <row r="18" spans="2:12" s="1" customFormat="1" ht="18" customHeight="1">
      <c r="B18" s="29"/>
      <c r="E18" s="213" t="str">
        <f>'Rekapitulace stavby'!E14</f>
        <v>Vyplň údaj</v>
      </c>
      <c r="F18" s="175"/>
      <c r="G18" s="175"/>
      <c r="H18" s="175"/>
      <c r="I18" s="24" t="s">
        <v>28</v>
      </c>
      <c r="J18" s="25" t="str">
        <f>'Rekapitulace stavby'!AN14</f>
        <v>Vyplň údaj</v>
      </c>
      <c r="L18" s="29"/>
    </row>
    <row r="19" spans="2:12" s="1" customFormat="1" ht="6.9" customHeight="1">
      <c r="B19" s="29"/>
      <c r="L19" s="29"/>
    </row>
    <row r="20" spans="2:12" s="1" customFormat="1" ht="12" customHeight="1">
      <c r="B20" s="29"/>
      <c r="D20" s="24" t="s">
        <v>31</v>
      </c>
      <c r="I20" s="24" t="s">
        <v>25</v>
      </c>
      <c r="J20" s="22" t="s">
        <v>32</v>
      </c>
      <c r="L20" s="29"/>
    </row>
    <row r="21" spans="2:12" s="1" customFormat="1" ht="18" customHeight="1">
      <c r="B21" s="29"/>
      <c r="E21" s="22" t="s">
        <v>33</v>
      </c>
      <c r="I21" s="24" t="s">
        <v>28</v>
      </c>
      <c r="J21" s="22" t="s">
        <v>1</v>
      </c>
      <c r="L21" s="29"/>
    </row>
    <row r="22" spans="2:12" s="1" customFormat="1" ht="6.9" customHeight="1">
      <c r="B22" s="29"/>
      <c r="L22" s="29"/>
    </row>
    <row r="23" spans="2:12" s="1" customFormat="1" ht="12" customHeight="1">
      <c r="B23" s="29"/>
      <c r="D23" s="24" t="s">
        <v>35</v>
      </c>
      <c r="I23" s="24" t="s">
        <v>25</v>
      </c>
      <c r="J23" s="22" t="str">
        <f>IF('Rekapitulace stavby'!AN19="","",'Rekapitulace stavby'!AN19)</f>
        <v/>
      </c>
      <c r="L23" s="29"/>
    </row>
    <row r="24" spans="2:12" s="1" customFormat="1" ht="18" customHeight="1">
      <c r="B24" s="29"/>
      <c r="E24" s="22" t="str">
        <f>IF('Rekapitulace stavby'!E20="","",'Rekapitulace stavby'!E20)</f>
        <v xml:space="preserve"> </v>
      </c>
      <c r="I24" s="24" t="s">
        <v>28</v>
      </c>
      <c r="J24" s="22" t="str">
        <f>IF('Rekapitulace stavby'!AN20="","",'Rekapitulace stavby'!AN20)</f>
        <v/>
      </c>
      <c r="L24" s="29"/>
    </row>
    <row r="25" spans="2:12" s="1" customFormat="1" ht="6.9" customHeight="1">
      <c r="B25" s="29"/>
      <c r="L25" s="29"/>
    </row>
    <row r="26" spans="2:12" s="1" customFormat="1" ht="12" customHeight="1">
      <c r="B26" s="29"/>
      <c r="D26" s="24" t="s">
        <v>37</v>
      </c>
      <c r="L26" s="29"/>
    </row>
    <row r="27" spans="2:12" s="7" customFormat="1" ht="119.25" customHeight="1">
      <c r="B27" s="86"/>
      <c r="E27" s="180" t="s">
        <v>98</v>
      </c>
      <c r="F27" s="180"/>
      <c r="G27" s="180"/>
      <c r="H27" s="180"/>
      <c r="L27" s="86"/>
    </row>
    <row r="28" spans="2:12" s="1" customFormat="1" ht="6.9" customHeight="1">
      <c r="B28" s="29"/>
      <c r="L28" s="29"/>
    </row>
    <row r="29" spans="2:12" s="1" customFormat="1" ht="6.9" customHeight="1">
      <c r="B29" s="29"/>
      <c r="D29" s="50"/>
      <c r="E29" s="50"/>
      <c r="F29" s="50"/>
      <c r="G29" s="50"/>
      <c r="H29" s="50"/>
      <c r="I29" s="50"/>
      <c r="J29" s="50"/>
      <c r="K29" s="50"/>
      <c r="L29" s="29"/>
    </row>
    <row r="30" spans="2:12" s="1" customFormat="1" ht="25.35" customHeight="1">
      <c r="B30" s="29"/>
      <c r="D30" s="87" t="s">
        <v>38</v>
      </c>
      <c r="J30" s="63">
        <f>ROUND(J135, 2)</f>
        <v>0</v>
      </c>
      <c r="L30" s="29"/>
    </row>
    <row r="31" spans="2:12" s="1" customFormat="1" ht="6.9" customHeight="1">
      <c r="B31" s="29"/>
      <c r="D31" s="50"/>
      <c r="E31" s="50"/>
      <c r="F31" s="50"/>
      <c r="G31" s="50"/>
      <c r="H31" s="50"/>
      <c r="I31" s="50"/>
      <c r="J31" s="50"/>
      <c r="K31" s="50"/>
      <c r="L31" s="29"/>
    </row>
    <row r="32" spans="2:12" s="1" customFormat="1" ht="14.4" customHeight="1">
      <c r="B32" s="29"/>
      <c r="F32" s="32" t="s">
        <v>40</v>
      </c>
      <c r="I32" s="32" t="s">
        <v>39</v>
      </c>
      <c r="J32" s="32" t="s">
        <v>41</v>
      </c>
      <c r="L32" s="29"/>
    </row>
    <row r="33" spans="2:12" s="1" customFormat="1" ht="14.4" customHeight="1">
      <c r="B33" s="29"/>
      <c r="D33" s="52" t="s">
        <v>42</v>
      </c>
      <c r="E33" s="24" t="s">
        <v>43</v>
      </c>
      <c r="F33" s="88">
        <f>ROUND((SUM(BE135:BE460)),  2)</f>
        <v>0</v>
      </c>
      <c r="I33" s="89">
        <v>0.21</v>
      </c>
      <c r="J33" s="88">
        <f>ROUND(((SUM(BE135:BE460))*I33),  2)</f>
        <v>0</v>
      </c>
      <c r="L33" s="29"/>
    </row>
    <row r="34" spans="2:12" s="1" customFormat="1" ht="14.4" customHeight="1">
      <c r="B34" s="29"/>
      <c r="E34" s="24" t="s">
        <v>44</v>
      </c>
      <c r="F34" s="88">
        <f>ROUND((SUM(BF135:BF460)),  2)</f>
        <v>0</v>
      </c>
      <c r="I34" s="89">
        <v>0.12</v>
      </c>
      <c r="J34" s="88">
        <f>ROUND(((SUM(BF135:BF460))*I34),  2)</f>
        <v>0</v>
      </c>
      <c r="L34" s="29"/>
    </row>
    <row r="35" spans="2:12" s="1" customFormat="1" ht="14.4" hidden="1" customHeight="1">
      <c r="B35" s="29"/>
      <c r="E35" s="24" t="s">
        <v>45</v>
      </c>
      <c r="F35" s="88">
        <f>ROUND((SUM(BG135:BG460)),  2)</f>
        <v>0</v>
      </c>
      <c r="I35" s="89">
        <v>0.21</v>
      </c>
      <c r="J35" s="88">
        <f>0</f>
        <v>0</v>
      </c>
      <c r="L35" s="29"/>
    </row>
    <row r="36" spans="2:12" s="1" customFormat="1" ht="14.4" hidden="1" customHeight="1">
      <c r="B36" s="29"/>
      <c r="E36" s="24" t="s">
        <v>46</v>
      </c>
      <c r="F36" s="88">
        <f>ROUND((SUM(BH135:BH460)),  2)</f>
        <v>0</v>
      </c>
      <c r="I36" s="89">
        <v>0.12</v>
      </c>
      <c r="J36" s="88">
        <f>0</f>
        <v>0</v>
      </c>
      <c r="L36" s="29"/>
    </row>
    <row r="37" spans="2:12" s="1" customFormat="1" ht="14.4" hidden="1" customHeight="1">
      <c r="B37" s="29"/>
      <c r="E37" s="24" t="s">
        <v>47</v>
      </c>
      <c r="F37" s="88">
        <f>ROUND((SUM(BI135:BI460)),  2)</f>
        <v>0</v>
      </c>
      <c r="I37" s="89">
        <v>0</v>
      </c>
      <c r="J37" s="88">
        <f>0</f>
        <v>0</v>
      </c>
      <c r="L37" s="29"/>
    </row>
    <row r="38" spans="2:12" s="1" customFormat="1" ht="6.9" customHeight="1">
      <c r="B38" s="29"/>
      <c r="L38" s="29"/>
    </row>
    <row r="39" spans="2:12" s="1" customFormat="1" ht="25.35" customHeight="1">
      <c r="B39" s="29"/>
      <c r="C39" s="90"/>
      <c r="D39" s="91" t="s">
        <v>48</v>
      </c>
      <c r="E39" s="54"/>
      <c r="F39" s="54"/>
      <c r="G39" s="92" t="s">
        <v>49</v>
      </c>
      <c r="H39" s="93" t="s">
        <v>50</v>
      </c>
      <c r="I39" s="54"/>
      <c r="J39" s="94">
        <f>SUM(J30:J37)</f>
        <v>0</v>
      </c>
      <c r="K39" s="95"/>
      <c r="L39" s="29"/>
    </row>
    <row r="40" spans="2:12" s="1" customFormat="1" ht="14.4" customHeight="1">
      <c r="B40" s="29"/>
      <c r="L40" s="29"/>
    </row>
    <row r="41" spans="2:12" ht="14.4" customHeight="1">
      <c r="B41" s="17"/>
      <c r="L41" s="17"/>
    </row>
    <row r="42" spans="2:12" ht="14.4" customHeight="1">
      <c r="B42" s="17"/>
      <c r="L42" s="17"/>
    </row>
    <row r="43" spans="2:12" ht="14.4" customHeight="1">
      <c r="B43" s="17"/>
      <c r="L43" s="17"/>
    </row>
    <row r="44" spans="2:12" ht="14.4" customHeight="1">
      <c r="B44" s="17"/>
      <c r="L44" s="17"/>
    </row>
    <row r="45" spans="2:12" ht="14.4" customHeight="1">
      <c r="B45" s="17"/>
      <c r="L45" s="17"/>
    </row>
    <row r="46" spans="2:12" ht="14.4" customHeight="1">
      <c r="B46" s="17"/>
      <c r="L46" s="17"/>
    </row>
    <row r="47" spans="2:12" ht="14.4" customHeight="1">
      <c r="B47" s="17"/>
      <c r="L47" s="17"/>
    </row>
    <row r="48" spans="2:12" ht="14.4" customHeight="1">
      <c r="B48" s="17"/>
      <c r="L48" s="17"/>
    </row>
    <row r="49" spans="2:12" ht="14.4" customHeight="1">
      <c r="B49" s="17"/>
      <c r="L49" s="17"/>
    </row>
    <row r="50" spans="2:12" s="1" customFormat="1" ht="14.4" customHeight="1">
      <c r="B50" s="29"/>
      <c r="D50" s="38" t="s">
        <v>51</v>
      </c>
      <c r="E50" s="39"/>
      <c r="F50" s="39"/>
      <c r="G50" s="38" t="s">
        <v>52</v>
      </c>
      <c r="H50" s="39"/>
      <c r="I50" s="39"/>
      <c r="J50" s="39"/>
      <c r="K50" s="39"/>
      <c r="L50" s="29"/>
    </row>
    <row r="51" spans="2:12" ht="10.199999999999999">
      <c r="B51" s="17"/>
      <c r="L51" s="17"/>
    </row>
    <row r="52" spans="2:12" ht="10.199999999999999">
      <c r="B52" s="17"/>
      <c r="L52" s="17"/>
    </row>
    <row r="53" spans="2:12" ht="10.199999999999999">
      <c r="B53" s="17"/>
      <c r="L53" s="17"/>
    </row>
    <row r="54" spans="2:12" ht="10.199999999999999">
      <c r="B54" s="17"/>
      <c r="L54" s="17"/>
    </row>
    <row r="55" spans="2:12" ht="10.199999999999999">
      <c r="B55" s="17"/>
      <c r="L55" s="17"/>
    </row>
    <row r="56" spans="2:12" ht="10.199999999999999">
      <c r="B56" s="17"/>
      <c r="L56" s="17"/>
    </row>
    <row r="57" spans="2:12" ht="10.199999999999999">
      <c r="B57" s="17"/>
      <c r="L57" s="17"/>
    </row>
    <row r="58" spans="2:12" ht="10.199999999999999">
      <c r="B58" s="17"/>
      <c r="L58" s="17"/>
    </row>
    <row r="59" spans="2:12" ht="10.199999999999999">
      <c r="B59" s="17"/>
      <c r="L59" s="17"/>
    </row>
    <row r="60" spans="2:12" ht="10.199999999999999">
      <c r="B60" s="17"/>
      <c r="L60" s="17"/>
    </row>
    <row r="61" spans="2:12" s="1" customFormat="1" ht="13.2">
      <c r="B61" s="29"/>
      <c r="D61" s="40" t="s">
        <v>53</v>
      </c>
      <c r="E61" s="31"/>
      <c r="F61" s="96" t="s">
        <v>54</v>
      </c>
      <c r="G61" s="40" t="s">
        <v>53</v>
      </c>
      <c r="H61" s="31"/>
      <c r="I61" s="31"/>
      <c r="J61" s="97" t="s">
        <v>54</v>
      </c>
      <c r="K61" s="31"/>
      <c r="L61" s="29"/>
    </row>
    <row r="62" spans="2:12" ht="10.199999999999999">
      <c r="B62" s="17"/>
      <c r="L62" s="17"/>
    </row>
    <row r="63" spans="2:12" ht="10.199999999999999">
      <c r="B63" s="17"/>
      <c r="L63" s="17"/>
    </row>
    <row r="64" spans="2:12" ht="10.199999999999999">
      <c r="B64" s="17"/>
      <c r="L64" s="17"/>
    </row>
    <row r="65" spans="2:12" s="1" customFormat="1" ht="13.2">
      <c r="B65" s="29"/>
      <c r="D65" s="38" t="s">
        <v>55</v>
      </c>
      <c r="E65" s="39"/>
      <c r="F65" s="39"/>
      <c r="G65" s="38" t="s">
        <v>56</v>
      </c>
      <c r="H65" s="39"/>
      <c r="I65" s="39"/>
      <c r="J65" s="39"/>
      <c r="K65" s="39"/>
      <c r="L65" s="29"/>
    </row>
    <row r="66" spans="2:12" ht="10.199999999999999">
      <c r="B66" s="17"/>
      <c r="L66" s="17"/>
    </row>
    <row r="67" spans="2:12" ht="10.199999999999999">
      <c r="B67" s="17"/>
      <c r="L67" s="17"/>
    </row>
    <row r="68" spans="2:12" ht="10.199999999999999">
      <c r="B68" s="17"/>
      <c r="L68" s="17"/>
    </row>
    <row r="69" spans="2:12" ht="10.199999999999999">
      <c r="B69" s="17"/>
      <c r="L69" s="17"/>
    </row>
    <row r="70" spans="2:12" ht="10.199999999999999">
      <c r="B70" s="17"/>
      <c r="L70" s="17"/>
    </row>
    <row r="71" spans="2:12" ht="10.199999999999999">
      <c r="B71" s="17"/>
      <c r="L71" s="17"/>
    </row>
    <row r="72" spans="2:12" ht="10.199999999999999">
      <c r="B72" s="17"/>
      <c r="L72" s="17"/>
    </row>
    <row r="73" spans="2:12" ht="10.199999999999999">
      <c r="B73" s="17"/>
      <c r="L73" s="17"/>
    </row>
    <row r="74" spans="2:12" ht="10.199999999999999">
      <c r="B74" s="17"/>
      <c r="L74" s="17"/>
    </row>
    <row r="75" spans="2:12" ht="10.199999999999999">
      <c r="B75" s="17"/>
      <c r="L75" s="17"/>
    </row>
    <row r="76" spans="2:12" s="1" customFormat="1" ht="13.2">
      <c r="B76" s="29"/>
      <c r="D76" s="40" t="s">
        <v>53</v>
      </c>
      <c r="E76" s="31"/>
      <c r="F76" s="96" t="s">
        <v>54</v>
      </c>
      <c r="G76" s="40" t="s">
        <v>53</v>
      </c>
      <c r="H76" s="31"/>
      <c r="I76" s="31"/>
      <c r="J76" s="97" t="s">
        <v>54</v>
      </c>
      <c r="K76" s="31"/>
      <c r="L76" s="29"/>
    </row>
    <row r="77" spans="2:12" s="1" customFormat="1" ht="14.4" customHeight="1">
      <c r="B77" s="41"/>
      <c r="C77" s="42"/>
      <c r="D77" s="42"/>
      <c r="E77" s="42"/>
      <c r="F77" s="42"/>
      <c r="G77" s="42"/>
      <c r="H77" s="42"/>
      <c r="I77" s="42"/>
      <c r="J77" s="42"/>
      <c r="K77" s="42"/>
      <c r="L77" s="29"/>
    </row>
    <row r="81" spans="2:47" s="1" customFormat="1" ht="6.9" customHeight="1">
      <c r="B81" s="43"/>
      <c r="C81" s="44"/>
      <c r="D81" s="44"/>
      <c r="E81" s="44"/>
      <c r="F81" s="44"/>
      <c r="G81" s="44"/>
      <c r="H81" s="44"/>
      <c r="I81" s="44"/>
      <c r="J81" s="44"/>
      <c r="K81" s="44"/>
      <c r="L81" s="29"/>
    </row>
    <row r="82" spans="2:47" s="1" customFormat="1" ht="24.9" customHeight="1">
      <c r="B82" s="29"/>
      <c r="C82" s="18" t="s">
        <v>99</v>
      </c>
      <c r="L82" s="29"/>
    </row>
    <row r="83" spans="2:47" s="1" customFormat="1" ht="6.9" customHeight="1">
      <c r="B83" s="29"/>
      <c r="L83" s="29"/>
    </row>
    <row r="84" spans="2:47" s="1" customFormat="1" ht="12" customHeight="1">
      <c r="B84" s="29"/>
      <c r="C84" s="24" t="s">
        <v>16</v>
      </c>
      <c r="L84" s="29"/>
    </row>
    <row r="85" spans="2:47" s="1" customFormat="1" ht="16.5" customHeight="1">
      <c r="B85" s="29"/>
      <c r="E85" s="210" t="str">
        <f>E7</f>
        <v>ZUŠ Ostrava_Rekonstrukce zdroje vytápění</v>
      </c>
      <c r="F85" s="211"/>
      <c r="G85" s="211"/>
      <c r="H85" s="211"/>
      <c r="L85" s="29"/>
    </row>
    <row r="86" spans="2:47" s="1" customFormat="1" ht="12" customHeight="1">
      <c r="B86" s="29"/>
      <c r="C86" s="24" t="s">
        <v>96</v>
      </c>
      <c r="L86" s="29"/>
    </row>
    <row r="87" spans="2:47" s="1" customFormat="1" ht="16.5" customHeight="1">
      <c r="B87" s="29"/>
      <c r="E87" s="191" t="str">
        <f>E9</f>
        <v xml:space="preserve">43-24-7P1 - Strojní technologie </v>
      </c>
      <c r="F87" s="212"/>
      <c r="G87" s="212"/>
      <c r="H87" s="212"/>
      <c r="L87" s="29"/>
    </row>
    <row r="88" spans="2:47" s="1" customFormat="1" ht="6.9" customHeight="1">
      <c r="B88" s="29"/>
      <c r="L88" s="29"/>
    </row>
    <row r="89" spans="2:47" s="1" customFormat="1" ht="12" customHeight="1">
      <c r="B89" s="29"/>
      <c r="C89" s="24" t="s">
        <v>20</v>
      </c>
      <c r="F89" s="22" t="str">
        <f>F12</f>
        <v>ZUŠ Sokolská třída 15</v>
      </c>
      <c r="I89" s="24" t="s">
        <v>22</v>
      </c>
      <c r="J89" s="49" t="str">
        <f>IF(J12="","",J12)</f>
        <v>23. 7. 2024</v>
      </c>
      <c r="L89" s="29"/>
    </row>
    <row r="90" spans="2:47" s="1" customFormat="1" ht="6.9" customHeight="1">
      <c r="B90" s="29"/>
      <c r="L90" s="29"/>
    </row>
    <row r="91" spans="2:47" s="1" customFormat="1" ht="15.15" customHeight="1">
      <c r="B91" s="29"/>
      <c r="C91" s="24" t="s">
        <v>24</v>
      </c>
      <c r="F91" s="22" t="str">
        <f>E15</f>
        <v>Základní umělecká škola, Ostrava-Moravská Ostrava,</v>
      </c>
      <c r="I91" s="24" t="s">
        <v>31</v>
      </c>
      <c r="J91" s="27" t="str">
        <f>E21</f>
        <v>MIOT, s.r.o.</v>
      </c>
      <c r="L91" s="29"/>
    </row>
    <row r="92" spans="2:47" s="1" customFormat="1" ht="15.15" customHeight="1">
      <c r="B92" s="29"/>
      <c r="C92" s="24" t="s">
        <v>29</v>
      </c>
      <c r="F92" s="22" t="str">
        <f>IF(E18="","",E18)</f>
        <v>Vyplň údaj</v>
      </c>
      <c r="I92" s="24" t="s">
        <v>35</v>
      </c>
      <c r="J92" s="27" t="str">
        <f>E24</f>
        <v xml:space="preserve"> </v>
      </c>
      <c r="L92" s="29"/>
    </row>
    <row r="93" spans="2:47" s="1" customFormat="1" ht="10.35" customHeight="1">
      <c r="B93" s="29"/>
      <c r="L93" s="29"/>
    </row>
    <row r="94" spans="2:47" s="1" customFormat="1" ht="29.25" customHeight="1">
      <c r="B94" s="29"/>
      <c r="C94" s="98" t="s">
        <v>100</v>
      </c>
      <c r="D94" s="90"/>
      <c r="E94" s="90"/>
      <c r="F94" s="90"/>
      <c r="G94" s="90"/>
      <c r="H94" s="90"/>
      <c r="I94" s="90"/>
      <c r="J94" s="99" t="s">
        <v>101</v>
      </c>
      <c r="K94" s="90"/>
      <c r="L94" s="29"/>
    </row>
    <row r="95" spans="2:47" s="1" customFormat="1" ht="10.35" customHeight="1">
      <c r="B95" s="29"/>
      <c r="L95" s="29"/>
    </row>
    <row r="96" spans="2:47" s="1" customFormat="1" ht="22.8" customHeight="1">
      <c r="B96" s="29"/>
      <c r="C96" s="100" t="s">
        <v>102</v>
      </c>
      <c r="J96" s="63">
        <f>J135</f>
        <v>0</v>
      </c>
      <c r="L96" s="29"/>
      <c r="AU96" s="14" t="s">
        <v>103</v>
      </c>
    </row>
    <row r="97" spans="2:12" s="8" customFormat="1" ht="24.9" customHeight="1">
      <c r="B97" s="101"/>
      <c r="D97" s="102" t="s">
        <v>104</v>
      </c>
      <c r="E97" s="103"/>
      <c r="F97" s="103"/>
      <c r="G97" s="103"/>
      <c r="H97" s="103"/>
      <c r="I97" s="103"/>
      <c r="J97" s="104">
        <f>J136</f>
        <v>0</v>
      </c>
      <c r="L97" s="101"/>
    </row>
    <row r="98" spans="2:12" s="9" customFormat="1" ht="19.95" customHeight="1">
      <c r="B98" s="105"/>
      <c r="D98" s="106" t="s">
        <v>105</v>
      </c>
      <c r="E98" s="107"/>
      <c r="F98" s="107"/>
      <c r="G98" s="107"/>
      <c r="H98" s="107"/>
      <c r="I98" s="107"/>
      <c r="J98" s="108">
        <f>J137</f>
        <v>0</v>
      </c>
      <c r="L98" s="105"/>
    </row>
    <row r="99" spans="2:12" s="9" customFormat="1" ht="19.95" customHeight="1">
      <c r="B99" s="105"/>
      <c r="D99" s="106" t="s">
        <v>106</v>
      </c>
      <c r="E99" s="107"/>
      <c r="F99" s="107"/>
      <c r="G99" s="107"/>
      <c r="H99" s="107"/>
      <c r="I99" s="107"/>
      <c r="J99" s="108">
        <f>J140</f>
        <v>0</v>
      </c>
      <c r="L99" s="105"/>
    </row>
    <row r="100" spans="2:12" s="9" customFormat="1" ht="19.95" customHeight="1">
      <c r="B100" s="105"/>
      <c r="D100" s="106" t="s">
        <v>107</v>
      </c>
      <c r="E100" s="107"/>
      <c r="F100" s="107"/>
      <c r="G100" s="107"/>
      <c r="H100" s="107"/>
      <c r="I100" s="107"/>
      <c r="J100" s="108">
        <f>J144</f>
        <v>0</v>
      </c>
      <c r="L100" s="105"/>
    </row>
    <row r="101" spans="2:12" s="8" customFormat="1" ht="24.9" customHeight="1">
      <c r="B101" s="101"/>
      <c r="D101" s="102" t="s">
        <v>108</v>
      </c>
      <c r="E101" s="103"/>
      <c r="F101" s="103"/>
      <c r="G101" s="103"/>
      <c r="H101" s="103"/>
      <c r="I101" s="103"/>
      <c r="J101" s="104">
        <f>J152</f>
        <v>0</v>
      </c>
      <c r="L101" s="101"/>
    </row>
    <row r="102" spans="2:12" s="9" customFormat="1" ht="19.95" customHeight="1">
      <c r="B102" s="105"/>
      <c r="D102" s="106" t="s">
        <v>109</v>
      </c>
      <c r="E102" s="107"/>
      <c r="F102" s="107"/>
      <c r="G102" s="107"/>
      <c r="H102" s="107"/>
      <c r="I102" s="107"/>
      <c r="J102" s="108">
        <f>J153</f>
        <v>0</v>
      </c>
      <c r="L102" s="105"/>
    </row>
    <row r="103" spans="2:12" s="9" customFormat="1" ht="19.95" customHeight="1">
      <c r="B103" s="105"/>
      <c r="D103" s="106" t="s">
        <v>110</v>
      </c>
      <c r="E103" s="107"/>
      <c r="F103" s="107"/>
      <c r="G103" s="107"/>
      <c r="H103" s="107"/>
      <c r="I103" s="107"/>
      <c r="J103" s="108">
        <f>J192</f>
        <v>0</v>
      </c>
      <c r="L103" s="105"/>
    </row>
    <row r="104" spans="2:12" s="9" customFormat="1" ht="19.95" customHeight="1">
      <c r="B104" s="105"/>
      <c r="D104" s="106" t="s">
        <v>111</v>
      </c>
      <c r="E104" s="107"/>
      <c r="F104" s="107"/>
      <c r="G104" s="107"/>
      <c r="H104" s="107"/>
      <c r="I104" s="107"/>
      <c r="J104" s="108">
        <f>J199</f>
        <v>0</v>
      </c>
      <c r="L104" s="105"/>
    </row>
    <row r="105" spans="2:12" s="9" customFormat="1" ht="19.95" customHeight="1">
      <c r="B105" s="105"/>
      <c r="D105" s="106" t="s">
        <v>112</v>
      </c>
      <c r="E105" s="107"/>
      <c r="F105" s="107"/>
      <c r="G105" s="107"/>
      <c r="H105" s="107"/>
      <c r="I105" s="107"/>
      <c r="J105" s="108">
        <f>J215</f>
        <v>0</v>
      </c>
      <c r="L105" s="105"/>
    </row>
    <row r="106" spans="2:12" s="9" customFormat="1" ht="19.95" customHeight="1">
      <c r="B106" s="105"/>
      <c r="D106" s="106" t="s">
        <v>113</v>
      </c>
      <c r="E106" s="107"/>
      <c r="F106" s="107"/>
      <c r="G106" s="107"/>
      <c r="H106" s="107"/>
      <c r="I106" s="107"/>
      <c r="J106" s="108">
        <f>J218</f>
        <v>0</v>
      </c>
      <c r="L106" s="105"/>
    </row>
    <row r="107" spans="2:12" s="9" customFormat="1" ht="19.95" customHeight="1">
      <c r="B107" s="105"/>
      <c r="D107" s="106" t="s">
        <v>114</v>
      </c>
      <c r="E107" s="107"/>
      <c r="F107" s="107"/>
      <c r="G107" s="107"/>
      <c r="H107" s="107"/>
      <c r="I107" s="107"/>
      <c r="J107" s="108">
        <f>J242</f>
        <v>0</v>
      </c>
      <c r="L107" s="105"/>
    </row>
    <row r="108" spans="2:12" s="9" customFormat="1" ht="19.95" customHeight="1">
      <c r="B108" s="105"/>
      <c r="D108" s="106" t="s">
        <v>115</v>
      </c>
      <c r="E108" s="107"/>
      <c r="F108" s="107"/>
      <c r="G108" s="107"/>
      <c r="H108" s="107"/>
      <c r="I108" s="107"/>
      <c r="J108" s="108">
        <f>J275</f>
        <v>0</v>
      </c>
      <c r="L108" s="105"/>
    </row>
    <row r="109" spans="2:12" s="9" customFormat="1" ht="19.95" customHeight="1">
      <c r="B109" s="105"/>
      <c r="D109" s="106" t="s">
        <v>116</v>
      </c>
      <c r="E109" s="107"/>
      <c r="F109" s="107"/>
      <c r="G109" s="107"/>
      <c r="H109" s="107"/>
      <c r="I109" s="107"/>
      <c r="J109" s="108">
        <f>J348</f>
        <v>0</v>
      </c>
      <c r="L109" s="105"/>
    </row>
    <row r="110" spans="2:12" s="9" customFormat="1" ht="19.95" customHeight="1">
      <c r="B110" s="105"/>
      <c r="D110" s="106" t="s">
        <v>117</v>
      </c>
      <c r="E110" s="107"/>
      <c r="F110" s="107"/>
      <c r="G110" s="107"/>
      <c r="H110" s="107"/>
      <c r="I110" s="107"/>
      <c r="J110" s="108">
        <f>J379</f>
        <v>0</v>
      </c>
      <c r="L110" s="105"/>
    </row>
    <row r="111" spans="2:12" s="9" customFormat="1" ht="19.95" customHeight="1">
      <c r="B111" s="105"/>
      <c r="D111" s="106" t="s">
        <v>118</v>
      </c>
      <c r="E111" s="107"/>
      <c r="F111" s="107"/>
      <c r="G111" s="107"/>
      <c r="H111" s="107"/>
      <c r="I111" s="107"/>
      <c r="J111" s="108">
        <f>J384</f>
        <v>0</v>
      </c>
      <c r="L111" s="105"/>
    </row>
    <row r="112" spans="2:12" s="9" customFormat="1" ht="19.95" customHeight="1">
      <c r="B112" s="105"/>
      <c r="D112" s="106" t="s">
        <v>119</v>
      </c>
      <c r="E112" s="107"/>
      <c r="F112" s="107"/>
      <c r="G112" s="107"/>
      <c r="H112" s="107"/>
      <c r="I112" s="107"/>
      <c r="J112" s="108">
        <f>J389</f>
        <v>0</v>
      </c>
      <c r="L112" s="105"/>
    </row>
    <row r="113" spans="2:12" s="9" customFormat="1" ht="14.85" customHeight="1">
      <c r="B113" s="105"/>
      <c r="D113" s="106" t="s">
        <v>120</v>
      </c>
      <c r="E113" s="107"/>
      <c r="F113" s="107"/>
      <c r="G113" s="107"/>
      <c r="H113" s="107"/>
      <c r="I113" s="107"/>
      <c r="J113" s="108">
        <f>J412</f>
        <v>0</v>
      </c>
      <c r="L113" s="105"/>
    </row>
    <row r="114" spans="2:12" s="9" customFormat="1" ht="14.85" customHeight="1">
      <c r="B114" s="105"/>
      <c r="D114" s="106" t="s">
        <v>121</v>
      </c>
      <c r="E114" s="107"/>
      <c r="F114" s="107"/>
      <c r="G114" s="107"/>
      <c r="H114" s="107"/>
      <c r="I114" s="107"/>
      <c r="J114" s="108">
        <f>J449</f>
        <v>0</v>
      </c>
      <c r="L114" s="105"/>
    </row>
    <row r="115" spans="2:12" s="9" customFormat="1" ht="19.95" customHeight="1">
      <c r="B115" s="105"/>
      <c r="D115" s="106" t="s">
        <v>122</v>
      </c>
      <c r="E115" s="107"/>
      <c r="F115" s="107"/>
      <c r="G115" s="107"/>
      <c r="H115" s="107"/>
      <c r="I115" s="107"/>
      <c r="J115" s="108">
        <f>J458</f>
        <v>0</v>
      </c>
      <c r="L115" s="105"/>
    </row>
    <row r="116" spans="2:12" s="1" customFormat="1" ht="21.75" customHeight="1">
      <c r="B116" s="29"/>
      <c r="L116" s="29"/>
    </row>
    <row r="117" spans="2:12" s="1" customFormat="1" ht="6.9" customHeight="1">
      <c r="B117" s="41"/>
      <c r="C117" s="42"/>
      <c r="D117" s="42"/>
      <c r="E117" s="42"/>
      <c r="F117" s="42"/>
      <c r="G117" s="42"/>
      <c r="H117" s="42"/>
      <c r="I117" s="42"/>
      <c r="J117" s="42"/>
      <c r="K117" s="42"/>
      <c r="L117" s="29"/>
    </row>
    <row r="121" spans="2:12" s="1" customFormat="1" ht="6.9" customHeight="1">
      <c r="B121" s="43"/>
      <c r="C121" s="44"/>
      <c r="D121" s="44"/>
      <c r="E121" s="44"/>
      <c r="F121" s="44"/>
      <c r="G121" s="44"/>
      <c r="H121" s="44"/>
      <c r="I121" s="44"/>
      <c r="J121" s="44"/>
      <c r="K121" s="44"/>
      <c r="L121" s="29"/>
    </row>
    <row r="122" spans="2:12" s="1" customFormat="1" ht="24.9" customHeight="1">
      <c r="B122" s="29"/>
      <c r="C122" s="18" t="s">
        <v>123</v>
      </c>
      <c r="L122" s="29"/>
    </row>
    <row r="123" spans="2:12" s="1" customFormat="1" ht="6.9" customHeight="1">
      <c r="B123" s="29"/>
      <c r="L123" s="29"/>
    </row>
    <row r="124" spans="2:12" s="1" customFormat="1" ht="12" customHeight="1">
      <c r="B124" s="29"/>
      <c r="C124" s="24" t="s">
        <v>16</v>
      </c>
      <c r="L124" s="29"/>
    </row>
    <row r="125" spans="2:12" s="1" customFormat="1" ht="16.5" customHeight="1">
      <c r="B125" s="29"/>
      <c r="E125" s="210" t="str">
        <f>E7</f>
        <v>ZUŠ Ostrava_Rekonstrukce zdroje vytápění</v>
      </c>
      <c r="F125" s="211"/>
      <c r="G125" s="211"/>
      <c r="H125" s="211"/>
      <c r="L125" s="29"/>
    </row>
    <row r="126" spans="2:12" s="1" customFormat="1" ht="12" customHeight="1">
      <c r="B126" s="29"/>
      <c r="C126" s="24" t="s">
        <v>96</v>
      </c>
      <c r="L126" s="29"/>
    </row>
    <row r="127" spans="2:12" s="1" customFormat="1" ht="16.5" customHeight="1">
      <c r="B127" s="29"/>
      <c r="E127" s="191" t="str">
        <f>E9</f>
        <v xml:space="preserve">43-24-7P1 - Strojní technologie </v>
      </c>
      <c r="F127" s="212"/>
      <c r="G127" s="212"/>
      <c r="H127" s="212"/>
      <c r="L127" s="29"/>
    </row>
    <row r="128" spans="2:12" s="1" customFormat="1" ht="6.9" customHeight="1">
      <c r="B128" s="29"/>
      <c r="L128" s="29"/>
    </row>
    <row r="129" spans="2:65" s="1" customFormat="1" ht="12" customHeight="1">
      <c r="B129" s="29"/>
      <c r="C129" s="24" t="s">
        <v>20</v>
      </c>
      <c r="F129" s="22" t="str">
        <f>F12</f>
        <v>ZUŠ Sokolská třída 15</v>
      </c>
      <c r="I129" s="24" t="s">
        <v>22</v>
      </c>
      <c r="J129" s="49" t="str">
        <f>IF(J12="","",J12)</f>
        <v>23. 7. 2024</v>
      </c>
      <c r="L129" s="29"/>
    </row>
    <row r="130" spans="2:65" s="1" customFormat="1" ht="6.9" customHeight="1">
      <c r="B130" s="29"/>
      <c r="L130" s="29"/>
    </row>
    <row r="131" spans="2:65" s="1" customFormat="1" ht="15.15" customHeight="1">
      <c r="B131" s="29"/>
      <c r="C131" s="24" t="s">
        <v>24</v>
      </c>
      <c r="F131" s="22" t="str">
        <f>E15</f>
        <v>Základní umělecká škola, Ostrava-Moravská Ostrava,</v>
      </c>
      <c r="I131" s="24" t="s">
        <v>31</v>
      </c>
      <c r="J131" s="27" t="str">
        <f>E21</f>
        <v>MIOT, s.r.o.</v>
      </c>
      <c r="L131" s="29"/>
    </row>
    <row r="132" spans="2:65" s="1" customFormat="1" ht="15.15" customHeight="1">
      <c r="B132" s="29"/>
      <c r="C132" s="24" t="s">
        <v>29</v>
      </c>
      <c r="F132" s="22" t="str">
        <f>IF(E18="","",E18)</f>
        <v>Vyplň údaj</v>
      </c>
      <c r="I132" s="24" t="s">
        <v>35</v>
      </c>
      <c r="J132" s="27" t="str">
        <f>E24</f>
        <v xml:space="preserve"> </v>
      </c>
      <c r="L132" s="29"/>
    </row>
    <row r="133" spans="2:65" s="1" customFormat="1" ht="10.35" customHeight="1">
      <c r="B133" s="29"/>
      <c r="L133" s="29"/>
    </row>
    <row r="134" spans="2:65" s="10" customFormat="1" ht="29.25" customHeight="1">
      <c r="B134" s="109"/>
      <c r="C134" s="110" t="s">
        <v>124</v>
      </c>
      <c r="D134" s="111" t="s">
        <v>63</v>
      </c>
      <c r="E134" s="111" t="s">
        <v>59</v>
      </c>
      <c r="F134" s="111" t="s">
        <v>60</v>
      </c>
      <c r="G134" s="111" t="s">
        <v>125</v>
      </c>
      <c r="H134" s="111" t="s">
        <v>126</v>
      </c>
      <c r="I134" s="111" t="s">
        <v>127</v>
      </c>
      <c r="J134" s="112" t="s">
        <v>101</v>
      </c>
      <c r="K134" s="113" t="s">
        <v>128</v>
      </c>
      <c r="L134" s="109"/>
      <c r="M134" s="56" t="s">
        <v>1</v>
      </c>
      <c r="N134" s="57" t="s">
        <v>42</v>
      </c>
      <c r="O134" s="57" t="s">
        <v>129</v>
      </c>
      <c r="P134" s="57" t="s">
        <v>130</v>
      </c>
      <c r="Q134" s="57" t="s">
        <v>131</v>
      </c>
      <c r="R134" s="57" t="s">
        <v>132</v>
      </c>
      <c r="S134" s="57" t="s">
        <v>133</v>
      </c>
      <c r="T134" s="58" t="s">
        <v>134</v>
      </c>
    </row>
    <row r="135" spans="2:65" s="1" customFormat="1" ht="22.8" customHeight="1">
      <c r="B135" s="29"/>
      <c r="C135" s="61" t="s">
        <v>135</v>
      </c>
      <c r="J135" s="114">
        <f>BK135</f>
        <v>0</v>
      </c>
      <c r="L135" s="29"/>
      <c r="M135" s="59"/>
      <c r="N135" s="50"/>
      <c r="O135" s="50"/>
      <c r="P135" s="115">
        <f>P136+P152</f>
        <v>0</v>
      </c>
      <c r="Q135" s="50"/>
      <c r="R135" s="115">
        <f>R136+R152</f>
        <v>0.55098499999999995</v>
      </c>
      <c r="S135" s="50"/>
      <c r="T135" s="116">
        <f>T136+T152</f>
        <v>5.7215200000000008</v>
      </c>
      <c r="AT135" s="14" t="s">
        <v>77</v>
      </c>
      <c r="AU135" s="14" t="s">
        <v>103</v>
      </c>
      <c r="BK135" s="117">
        <f>BK136+BK152</f>
        <v>0</v>
      </c>
    </row>
    <row r="136" spans="2:65" s="11" customFormat="1" ht="25.95" customHeight="1">
      <c r="B136" s="118"/>
      <c r="D136" s="119" t="s">
        <v>77</v>
      </c>
      <c r="E136" s="120" t="s">
        <v>136</v>
      </c>
      <c r="F136" s="120" t="s">
        <v>137</v>
      </c>
      <c r="I136" s="121"/>
      <c r="J136" s="122">
        <f>BK136</f>
        <v>0</v>
      </c>
      <c r="L136" s="118"/>
      <c r="M136" s="123"/>
      <c r="P136" s="124">
        <f>P137+P140+P144</f>
        <v>0</v>
      </c>
      <c r="R136" s="124">
        <f>R137+R140+R144</f>
        <v>7.0834999999999995E-2</v>
      </c>
      <c r="T136" s="125">
        <f>T137+T140+T144</f>
        <v>0.11000000000000001</v>
      </c>
      <c r="AR136" s="119" t="s">
        <v>86</v>
      </c>
      <c r="AT136" s="126" t="s">
        <v>77</v>
      </c>
      <c r="AU136" s="126" t="s">
        <v>78</v>
      </c>
      <c r="AY136" s="119" t="s">
        <v>138</v>
      </c>
      <c r="BK136" s="127">
        <f>BK137+BK140+BK144</f>
        <v>0</v>
      </c>
    </row>
    <row r="137" spans="2:65" s="11" customFormat="1" ht="22.8" customHeight="1">
      <c r="B137" s="118"/>
      <c r="D137" s="119" t="s">
        <v>77</v>
      </c>
      <c r="E137" s="128" t="s">
        <v>139</v>
      </c>
      <c r="F137" s="128" t="s">
        <v>140</v>
      </c>
      <c r="I137" s="121"/>
      <c r="J137" s="129">
        <f>BK137</f>
        <v>0</v>
      </c>
      <c r="L137" s="118"/>
      <c r="M137" s="123"/>
      <c r="P137" s="124">
        <f>SUM(P138:P139)</f>
        <v>0</v>
      </c>
      <c r="R137" s="124">
        <f>SUM(R138:R139)</f>
        <v>2.5364999999999999E-2</v>
      </c>
      <c r="T137" s="125">
        <f>SUM(T138:T139)</f>
        <v>0</v>
      </c>
      <c r="AR137" s="119" t="s">
        <v>86</v>
      </c>
      <c r="AT137" s="126" t="s">
        <v>77</v>
      </c>
      <c r="AU137" s="126" t="s">
        <v>86</v>
      </c>
      <c r="AY137" s="119" t="s">
        <v>138</v>
      </c>
      <c r="BK137" s="127">
        <f>SUM(BK138:BK139)</f>
        <v>0</v>
      </c>
    </row>
    <row r="138" spans="2:65" s="1" customFormat="1" ht="16.5" customHeight="1">
      <c r="B138" s="29"/>
      <c r="C138" s="130" t="s">
        <v>141</v>
      </c>
      <c r="D138" s="130" t="s">
        <v>142</v>
      </c>
      <c r="E138" s="131" t="s">
        <v>143</v>
      </c>
      <c r="F138" s="132" t="s">
        <v>144</v>
      </c>
      <c r="G138" s="133" t="s">
        <v>145</v>
      </c>
      <c r="H138" s="134">
        <v>0.1</v>
      </c>
      <c r="I138" s="135"/>
      <c r="J138" s="136">
        <f>ROUND(I138*H138,2)</f>
        <v>0</v>
      </c>
      <c r="K138" s="137"/>
      <c r="L138" s="29"/>
      <c r="M138" s="138" t="s">
        <v>1</v>
      </c>
      <c r="N138" s="139" t="s">
        <v>43</v>
      </c>
      <c r="P138" s="140">
        <f>O138*H138</f>
        <v>0</v>
      </c>
      <c r="Q138" s="140">
        <v>0.25364999999999999</v>
      </c>
      <c r="R138" s="140">
        <f>Q138*H138</f>
        <v>2.5364999999999999E-2</v>
      </c>
      <c r="S138" s="140">
        <v>0</v>
      </c>
      <c r="T138" s="141">
        <f>S138*H138</f>
        <v>0</v>
      </c>
      <c r="AR138" s="142" t="s">
        <v>146</v>
      </c>
      <c r="AT138" s="142" t="s">
        <v>142</v>
      </c>
      <c r="AU138" s="142" t="s">
        <v>88</v>
      </c>
      <c r="AY138" s="14" t="s">
        <v>138</v>
      </c>
      <c r="BE138" s="143">
        <f>IF(N138="základní",J138,0)</f>
        <v>0</v>
      </c>
      <c r="BF138" s="143">
        <f>IF(N138="snížená",J138,0)</f>
        <v>0</v>
      </c>
      <c r="BG138" s="143">
        <f>IF(N138="zákl. přenesená",J138,0)</f>
        <v>0</v>
      </c>
      <c r="BH138" s="143">
        <f>IF(N138="sníž. přenesená",J138,0)</f>
        <v>0</v>
      </c>
      <c r="BI138" s="143">
        <f>IF(N138="nulová",J138,0)</f>
        <v>0</v>
      </c>
      <c r="BJ138" s="14" t="s">
        <v>86</v>
      </c>
      <c r="BK138" s="143">
        <f>ROUND(I138*H138,2)</f>
        <v>0</v>
      </c>
      <c r="BL138" s="14" t="s">
        <v>146</v>
      </c>
      <c r="BM138" s="142" t="s">
        <v>147</v>
      </c>
    </row>
    <row r="139" spans="2:65" s="1" customFormat="1" ht="10.199999999999999">
      <c r="B139" s="29"/>
      <c r="D139" s="144" t="s">
        <v>148</v>
      </c>
      <c r="F139" s="145" t="s">
        <v>149</v>
      </c>
      <c r="I139" s="146"/>
      <c r="L139" s="29"/>
      <c r="M139" s="147"/>
      <c r="T139" s="53"/>
      <c r="AT139" s="14" t="s">
        <v>148</v>
      </c>
      <c r="AU139" s="14" t="s">
        <v>88</v>
      </c>
    </row>
    <row r="140" spans="2:65" s="11" customFormat="1" ht="22.8" customHeight="1">
      <c r="B140" s="118"/>
      <c r="D140" s="119" t="s">
        <v>77</v>
      </c>
      <c r="E140" s="128" t="s">
        <v>150</v>
      </c>
      <c r="F140" s="128" t="s">
        <v>151</v>
      </c>
      <c r="I140" s="121"/>
      <c r="J140" s="129">
        <f>BK140</f>
        <v>0</v>
      </c>
      <c r="L140" s="118"/>
      <c r="M140" s="123"/>
      <c r="P140" s="124">
        <f>SUM(P141:P143)</f>
        <v>0</v>
      </c>
      <c r="R140" s="124">
        <f>SUM(R141:R143)</f>
        <v>1.47E-3</v>
      </c>
      <c r="T140" s="125">
        <f>SUM(T141:T143)</f>
        <v>0</v>
      </c>
      <c r="AR140" s="119" t="s">
        <v>86</v>
      </c>
      <c r="AT140" s="126" t="s">
        <v>77</v>
      </c>
      <c r="AU140" s="126" t="s">
        <v>86</v>
      </c>
      <c r="AY140" s="119" t="s">
        <v>138</v>
      </c>
      <c r="BK140" s="127">
        <f>SUM(BK141:BK143)</f>
        <v>0</v>
      </c>
    </row>
    <row r="141" spans="2:65" s="1" customFormat="1" ht="16.5" customHeight="1">
      <c r="B141" s="29"/>
      <c r="C141" s="130" t="s">
        <v>152</v>
      </c>
      <c r="D141" s="130" t="s">
        <v>142</v>
      </c>
      <c r="E141" s="131" t="s">
        <v>153</v>
      </c>
      <c r="F141" s="132" t="s">
        <v>154</v>
      </c>
      <c r="G141" s="133" t="s">
        <v>145</v>
      </c>
      <c r="H141" s="134">
        <v>0.1</v>
      </c>
      <c r="I141" s="135"/>
      <c r="J141" s="136">
        <f>ROUND(I141*H141,2)</f>
        <v>0</v>
      </c>
      <c r="K141" s="137"/>
      <c r="L141" s="29"/>
      <c r="M141" s="138" t="s">
        <v>1</v>
      </c>
      <c r="N141" s="139" t="s">
        <v>43</v>
      </c>
      <c r="P141" s="140">
        <f>O141*H141</f>
        <v>0</v>
      </c>
      <c r="Q141" s="140">
        <v>1.47E-2</v>
      </c>
      <c r="R141" s="140">
        <f>Q141*H141</f>
        <v>1.47E-3</v>
      </c>
      <c r="S141" s="140">
        <v>0</v>
      </c>
      <c r="T141" s="141">
        <f>S141*H141</f>
        <v>0</v>
      </c>
      <c r="AR141" s="142" t="s">
        <v>146</v>
      </c>
      <c r="AT141" s="142" t="s">
        <v>142</v>
      </c>
      <c r="AU141" s="142" t="s">
        <v>88</v>
      </c>
      <c r="AY141" s="14" t="s">
        <v>138</v>
      </c>
      <c r="BE141" s="143">
        <f>IF(N141="základní",J141,0)</f>
        <v>0</v>
      </c>
      <c r="BF141" s="143">
        <f>IF(N141="snížená",J141,0)</f>
        <v>0</v>
      </c>
      <c r="BG141" s="143">
        <f>IF(N141="zákl. přenesená",J141,0)</f>
        <v>0</v>
      </c>
      <c r="BH141" s="143">
        <f>IF(N141="sníž. přenesená",J141,0)</f>
        <v>0</v>
      </c>
      <c r="BI141" s="143">
        <f>IF(N141="nulová",J141,0)</f>
        <v>0</v>
      </c>
      <c r="BJ141" s="14" t="s">
        <v>86</v>
      </c>
      <c r="BK141" s="143">
        <f>ROUND(I141*H141,2)</f>
        <v>0</v>
      </c>
      <c r="BL141" s="14" t="s">
        <v>146</v>
      </c>
      <c r="BM141" s="142" t="s">
        <v>155</v>
      </c>
    </row>
    <row r="142" spans="2:65" s="1" customFormat="1" ht="10.199999999999999">
      <c r="B142" s="29"/>
      <c r="D142" s="144" t="s">
        <v>148</v>
      </c>
      <c r="F142" s="145" t="s">
        <v>156</v>
      </c>
      <c r="I142" s="146"/>
      <c r="L142" s="29"/>
      <c r="M142" s="147"/>
      <c r="T142" s="53"/>
      <c r="AT142" s="14" t="s">
        <v>148</v>
      </c>
      <c r="AU142" s="14" t="s">
        <v>88</v>
      </c>
    </row>
    <row r="143" spans="2:65" s="1" customFormat="1" ht="38.4">
      <c r="B143" s="29"/>
      <c r="D143" s="144" t="s">
        <v>157</v>
      </c>
      <c r="F143" s="148" t="s">
        <v>158</v>
      </c>
      <c r="I143" s="146"/>
      <c r="L143" s="29"/>
      <c r="M143" s="147"/>
      <c r="T143" s="53"/>
      <c r="AT143" s="14" t="s">
        <v>157</v>
      </c>
      <c r="AU143" s="14" t="s">
        <v>88</v>
      </c>
    </row>
    <row r="144" spans="2:65" s="11" customFormat="1" ht="22.8" customHeight="1">
      <c r="B144" s="118"/>
      <c r="D144" s="119" t="s">
        <v>77</v>
      </c>
      <c r="E144" s="128" t="s">
        <v>159</v>
      </c>
      <c r="F144" s="128" t="s">
        <v>160</v>
      </c>
      <c r="I144" s="121"/>
      <c r="J144" s="129">
        <f>BK144</f>
        <v>0</v>
      </c>
      <c r="L144" s="118"/>
      <c r="M144" s="123"/>
      <c r="P144" s="124">
        <f>SUM(P145:P151)</f>
        <v>0</v>
      </c>
      <c r="R144" s="124">
        <f>SUM(R145:R151)</f>
        <v>4.3999999999999997E-2</v>
      </c>
      <c r="T144" s="125">
        <f>SUM(T145:T151)</f>
        <v>0.11000000000000001</v>
      </c>
      <c r="AR144" s="119" t="s">
        <v>86</v>
      </c>
      <c r="AT144" s="126" t="s">
        <v>77</v>
      </c>
      <c r="AU144" s="126" t="s">
        <v>86</v>
      </c>
      <c r="AY144" s="119" t="s">
        <v>138</v>
      </c>
      <c r="BK144" s="127">
        <f>SUM(BK145:BK151)</f>
        <v>0</v>
      </c>
    </row>
    <row r="145" spans="2:65" s="1" customFormat="1" ht="16.5" customHeight="1">
      <c r="B145" s="29"/>
      <c r="C145" s="130" t="s">
        <v>161</v>
      </c>
      <c r="D145" s="130" t="s">
        <v>142</v>
      </c>
      <c r="E145" s="131" t="s">
        <v>162</v>
      </c>
      <c r="F145" s="132" t="s">
        <v>163</v>
      </c>
      <c r="G145" s="133" t="s">
        <v>164</v>
      </c>
      <c r="H145" s="134">
        <v>4.3999999999999997E-2</v>
      </c>
      <c r="I145" s="135"/>
      <c r="J145" s="136">
        <f>ROUND(I145*H145,2)</f>
        <v>0</v>
      </c>
      <c r="K145" s="137"/>
      <c r="L145" s="29"/>
      <c r="M145" s="138" t="s">
        <v>1</v>
      </c>
      <c r="N145" s="139" t="s">
        <v>43</v>
      </c>
      <c r="P145" s="140">
        <f>O145*H145</f>
        <v>0</v>
      </c>
      <c r="Q145" s="140">
        <v>0</v>
      </c>
      <c r="R145" s="140">
        <f>Q145*H145</f>
        <v>0</v>
      </c>
      <c r="S145" s="140">
        <v>0</v>
      </c>
      <c r="T145" s="141">
        <f>S145*H145</f>
        <v>0</v>
      </c>
      <c r="AR145" s="142" t="s">
        <v>146</v>
      </c>
      <c r="AT145" s="142" t="s">
        <v>142</v>
      </c>
      <c r="AU145" s="142" t="s">
        <v>88</v>
      </c>
      <c r="AY145" s="14" t="s">
        <v>138</v>
      </c>
      <c r="BE145" s="143">
        <f>IF(N145="základní",J145,0)</f>
        <v>0</v>
      </c>
      <c r="BF145" s="143">
        <f>IF(N145="snížená",J145,0)</f>
        <v>0</v>
      </c>
      <c r="BG145" s="143">
        <f>IF(N145="zákl. přenesená",J145,0)</f>
        <v>0</v>
      </c>
      <c r="BH145" s="143">
        <f>IF(N145="sníž. přenesená",J145,0)</f>
        <v>0</v>
      </c>
      <c r="BI145" s="143">
        <f>IF(N145="nulová",J145,0)</f>
        <v>0</v>
      </c>
      <c r="BJ145" s="14" t="s">
        <v>86</v>
      </c>
      <c r="BK145" s="143">
        <f>ROUND(I145*H145,2)</f>
        <v>0</v>
      </c>
      <c r="BL145" s="14" t="s">
        <v>146</v>
      </c>
      <c r="BM145" s="142" t="s">
        <v>165</v>
      </c>
    </row>
    <row r="146" spans="2:65" s="1" customFormat="1" ht="10.199999999999999">
      <c r="B146" s="29"/>
      <c r="D146" s="144" t="s">
        <v>148</v>
      </c>
      <c r="F146" s="145" t="s">
        <v>166</v>
      </c>
      <c r="I146" s="146"/>
      <c r="L146" s="29"/>
      <c r="M146" s="147"/>
      <c r="T146" s="53"/>
      <c r="AT146" s="14" t="s">
        <v>148</v>
      </c>
      <c r="AU146" s="14" t="s">
        <v>88</v>
      </c>
    </row>
    <row r="147" spans="2:65" s="1" customFormat="1" ht="28.8">
      <c r="B147" s="29"/>
      <c r="D147" s="144" t="s">
        <v>157</v>
      </c>
      <c r="F147" s="148" t="s">
        <v>167</v>
      </c>
      <c r="I147" s="146"/>
      <c r="L147" s="29"/>
      <c r="M147" s="147"/>
      <c r="T147" s="53"/>
      <c r="AT147" s="14" t="s">
        <v>157</v>
      </c>
      <c r="AU147" s="14" t="s">
        <v>88</v>
      </c>
    </row>
    <row r="148" spans="2:65" s="1" customFormat="1" ht="16.5" customHeight="1">
      <c r="B148" s="29"/>
      <c r="C148" s="149" t="s">
        <v>168</v>
      </c>
      <c r="D148" s="149" t="s">
        <v>169</v>
      </c>
      <c r="E148" s="150" t="s">
        <v>170</v>
      </c>
      <c r="F148" s="151" t="s">
        <v>171</v>
      </c>
      <c r="G148" s="152" t="s">
        <v>164</v>
      </c>
      <c r="H148" s="153">
        <v>4.3999999999999997E-2</v>
      </c>
      <c r="I148" s="154"/>
      <c r="J148" s="155">
        <f>ROUND(I148*H148,2)</f>
        <v>0</v>
      </c>
      <c r="K148" s="156"/>
      <c r="L148" s="157"/>
      <c r="M148" s="158" t="s">
        <v>1</v>
      </c>
      <c r="N148" s="159" t="s">
        <v>43</v>
      </c>
      <c r="P148" s="140">
        <f>O148*H148</f>
        <v>0</v>
      </c>
      <c r="Q148" s="140">
        <v>1</v>
      </c>
      <c r="R148" s="140">
        <f>Q148*H148</f>
        <v>4.3999999999999997E-2</v>
      </c>
      <c r="S148" s="140">
        <v>0</v>
      </c>
      <c r="T148" s="141">
        <f>S148*H148</f>
        <v>0</v>
      </c>
      <c r="AR148" s="142" t="s">
        <v>172</v>
      </c>
      <c r="AT148" s="142" t="s">
        <v>169</v>
      </c>
      <c r="AU148" s="142" t="s">
        <v>88</v>
      </c>
      <c r="AY148" s="14" t="s">
        <v>138</v>
      </c>
      <c r="BE148" s="143">
        <f>IF(N148="základní",J148,0)</f>
        <v>0</v>
      </c>
      <c r="BF148" s="143">
        <f>IF(N148="snížená",J148,0)</f>
        <v>0</v>
      </c>
      <c r="BG148" s="143">
        <f>IF(N148="zákl. přenesená",J148,0)</f>
        <v>0</v>
      </c>
      <c r="BH148" s="143">
        <f>IF(N148="sníž. přenesená",J148,0)</f>
        <v>0</v>
      </c>
      <c r="BI148" s="143">
        <f>IF(N148="nulová",J148,0)</f>
        <v>0</v>
      </c>
      <c r="BJ148" s="14" t="s">
        <v>86</v>
      </c>
      <c r="BK148" s="143">
        <f>ROUND(I148*H148,2)</f>
        <v>0</v>
      </c>
      <c r="BL148" s="14" t="s">
        <v>146</v>
      </c>
      <c r="BM148" s="142" t="s">
        <v>173</v>
      </c>
    </row>
    <row r="149" spans="2:65" s="1" customFormat="1" ht="10.199999999999999">
      <c r="B149" s="29"/>
      <c r="D149" s="144" t="s">
        <v>148</v>
      </c>
      <c r="F149" s="145" t="s">
        <v>171</v>
      </c>
      <c r="I149" s="146"/>
      <c r="L149" s="29"/>
      <c r="M149" s="147"/>
      <c r="T149" s="53"/>
      <c r="AT149" s="14" t="s">
        <v>148</v>
      </c>
      <c r="AU149" s="14" t="s">
        <v>88</v>
      </c>
    </row>
    <row r="150" spans="2:65" s="1" customFormat="1" ht="16.5" customHeight="1">
      <c r="B150" s="29"/>
      <c r="C150" s="130" t="s">
        <v>174</v>
      </c>
      <c r="D150" s="130" t="s">
        <v>142</v>
      </c>
      <c r="E150" s="131" t="s">
        <v>175</v>
      </c>
      <c r="F150" s="132" t="s">
        <v>176</v>
      </c>
      <c r="G150" s="133" t="s">
        <v>177</v>
      </c>
      <c r="H150" s="134">
        <v>0.05</v>
      </c>
      <c r="I150" s="135"/>
      <c r="J150" s="136">
        <f>ROUND(I150*H150,2)</f>
        <v>0</v>
      </c>
      <c r="K150" s="137"/>
      <c r="L150" s="29"/>
      <c r="M150" s="138" t="s">
        <v>1</v>
      </c>
      <c r="N150" s="139" t="s">
        <v>43</v>
      </c>
      <c r="P150" s="140">
        <f>O150*H150</f>
        <v>0</v>
      </c>
      <c r="Q150" s="140">
        <v>0</v>
      </c>
      <c r="R150" s="140">
        <f>Q150*H150</f>
        <v>0</v>
      </c>
      <c r="S150" s="140">
        <v>2.2000000000000002</v>
      </c>
      <c r="T150" s="141">
        <f>S150*H150</f>
        <v>0.11000000000000001</v>
      </c>
      <c r="AR150" s="142" t="s">
        <v>146</v>
      </c>
      <c r="AT150" s="142" t="s">
        <v>142</v>
      </c>
      <c r="AU150" s="142" t="s">
        <v>88</v>
      </c>
      <c r="AY150" s="14" t="s">
        <v>138</v>
      </c>
      <c r="BE150" s="143">
        <f>IF(N150="základní",J150,0)</f>
        <v>0</v>
      </c>
      <c r="BF150" s="143">
        <f>IF(N150="snížená",J150,0)</f>
        <v>0</v>
      </c>
      <c r="BG150" s="143">
        <f>IF(N150="zákl. přenesená",J150,0)</f>
        <v>0</v>
      </c>
      <c r="BH150" s="143">
        <f>IF(N150="sníž. přenesená",J150,0)</f>
        <v>0</v>
      </c>
      <c r="BI150" s="143">
        <f>IF(N150="nulová",J150,0)</f>
        <v>0</v>
      </c>
      <c r="BJ150" s="14" t="s">
        <v>86</v>
      </c>
      <c r="BK150" s="143">
        <f>ROUND(I150*H150,2)</f>
        <v>0</v>
      </c>
      <c r="BL150" s="14" t="s">
        <v>146</v>
      </c>
      <c r="BM150" s="142" t="s">
        <v>178</v>
      </c>
    </row>
    <row r="151" spans="2:65" s="1" customFormat="1" ht="10.199999999999999">
      <c r="B151" s="29"/>
      <c r="D151" s="144" t="s">
        <v>148</v>
      </c>
      <c r="F151" s="145" t="s">
        <v>179</v>
      </c>
      <c r="I151" s="146"/>
      <c r="L151" s="29"/>
      <c r="M151" s="147"/>
      <c r="T151" s="53"/>
      <c r="AT151" s="14" t="s">
        <v>148</v>
      </c>
      <c r="AU151" s="14" t="s">
        <v>88</v>
      </c>
    </row>
    <row r="152" spans="2:65" s="11" customFormat="1" ht="25.95" customHeight="1">
      <c r="B152" s="118"/>
      <c r="D152" s="119" t="s">
        <v>77</v>
      </c>
      <c r="E152" s="120" t="s">
        <v>180</v>
      </c>
      <c r="F152" s="120" t="s">
        <v>181</v>
      </c>
      <c r="I152" s="121"/>
      <c r="J152" s="122">
        <f>BK152</f>
        <v>0</v>
      </c>
      <c r="L152" s="118"/>
      <c r="M152" s="123"/>
      <c r="P152" s="124">
        <f>P153+P192+P199+P215+P218+P242+P275+P348+P379+P384+P389+P458</f>
        <v>0</v>
      </c>
      <c r="R152" s="124">
        <f>R153+R192+R199+R215+R218+R242+R275+R348+R379+R384+R389+R458</f>
        <v>0.48014999999999991</v>
      </c>
      <c r="T152" s="125">
        <f>T153+T192+T199+T215+T218+T242+T275+T348+T379+T384+T389+T458</f>
        <v>5.6115200000000005</v>
      </c>
      <c r="AR152" s="119" t="s">
        <v>88</v>
      </c>
      <c r="AT152" s="126" t="s">
        <v>77</v>
      </c>
      <c r="AU152" s="126" t="s">
        <v>78</v>
      </c>
      <c r="AY152" s="119" t="s">
        <v>138</v>
      </c>
      <c r="BK152" s="127">
        <f>BK153+BK192+BK199+BK215+BK218+BK242+BK275+BK348+BK379+BK384+BK389+BK458</f>
        <v>0</v>
      </c>
    </row>
    <row r="153" spans="2:65" s="11" customFormat="1" ht="22.8" customHeight="1">
      <c r="B153" s="118"/>
      <c r="D153" s="119" t="s">
        <v>77</v>
      </c>
      <c r="E153" s="128" t="s">
        <v>182</v>
      </c>
      <c r="F153" s="128" t="s">
        <v>183</v>
      </c>
      <c r="I153" s="121"/>
      <c r="J153" s="129">
        <f>BK153</f>
        <v>0</v>
      </c>
      <c r="L153" s="118"/>
      <c r="M153" s="123"/>
      <c r="P153" s="124">
        <f>SUM(P154:P191)</f>
        <v>0</v>
      </c>
      <c r="R153" s="124">
        <f>SUM(R154:R191)</f>
        <v>0.10987</v>
      </c>
      <c r="T153" s="125">
        <f>SUM(T154:T191)</f>
        <v>0.10619999999999999</v>
      </c>
      <c r="AR153" s="119" t="s">
        <v>88</v>
      </c>
      <c r="AT153" s="126" t="s">
        <v>77</v>
      </c>
      <c r="AU153" s="126" t="s">
        <v>86</v>
      </c>
      <c r="AY153" s="119" t="s">
        <v>138</v>
      </c>
      <c r="BK153" s="127">
        <f>SUM(BK154:BK191)</f>
        <v>0</v>
      </c>
    </row>
    <row r="154" spans="2:65" s="1" customFormat="1" ht="16.5" customHeight="1">
      <c r="B154" s="29"/>
      <c r="C154" s="130" t="s">
        <v>184</v>
      </c>
      <c r="D154" s="130" t="s">
        <v>142</v>
      </c>
      <c r="E154" s="131" t="s">
        <v>185</v>
      </c>
      <c r="F154" s="132" t="s">
        <v>186</v>
      </c>
      <c r="G154" s="133" t="s">
        <v>187</v>
      </c>
      <c r="H154" s="134">
        <v>20</v>
      </c>
      <c r="I154" s="135"/>
      <c r="J154" s="136">
        <f>ROUND(I154*H154,2)</f>
        <v>0</v>
      </c>
      <c r="K154" s="137"/>
      <c r="L154" s="29"/>
      <c r="M154" s="138" t="s">
        <v>1</v>
      </c>
      <c r="N154" s="139" t="s">
        <v>43</v>
      </c>
      <c r="P154" s="140">
        <f>O154*H154</f>
        <v>0</v>
      </c>
      <c r="Q154" s="140">
        <v>0</v>
      </c>
      <c r="R154" s="140">
        <f>Q154*H154</f>
        <v>0</v>
      </c>
      <c r="S154" s="140">
        <v>5.3099999999999996E-3</v>
      </c>
      <c r="T154" s="141">
        <f>S154*H154</f>
        <v>0.10619999999999999</v>
      </c>
      <c r="AR154" s="142" t="s">
        <v>146</v>
      </c>
      <c r="AT154" s="142" t="s">
        <v>142</v>
      </c>
      <c r="AU154" s="142" t="s">
        <v>88</v>
      </c>
      <c r="AY154" s="14" t="s">
        <v>138</v>
      </c>
      <c r="BE154" s="143">
        <f>IF(N154="základní",J154,0)</f>
        <v>0</v>
      </c>
      <c r="BF154" s="143">
        <f>IF(N154="snížená",J154,0)</f>
        <v>0</v>
      </c>
      <c r="BG154" s="143">
        <f>IF(N154="zákl. přenesená",J154,0)</f>
        <v>0</v>
      </c>
      <c r="BH154" s="143">
        <f>IF(N154="sníž. přenesená",J154,0)</f>
        <v>0</v>
      </c>
      <c r="BI154" s="143">
        <f>IF(N154="nulová",J154,0)</f>
        <v>0</v>
      </c>
      <c r="BJ154" s="14" t="s">
        <v>86</v>
      </c>
      <c r="BK154" s="143">
        <f>ROUND(I154*H154,2)</f>
        <v>0</v>
      </c>
      <c r="BL154" s="14" t="s">
        <v>146</v>
      </c>
      <c r="BM154" s="142" t="s">
        <v>188</v>
      </c>
    </row>
    <row r="155" spans="2:65" s="1" customFormat="1" ht="10.199999999999999">
      <c r="B155" s="29"/>
      <c r="D155" s="144" t="s">
        <v>148</v>
      </c>
      <c r="F155" s="145" t="s">
        <v>186</v>
      </c>
      <c r="I155" s="146"/>
      <c r="L155" s="29"/>
      <c r="M155" s="147"/>
      <c r="T155" s="53"/>
      <c r="AT155" s="14" t="s">
        <v>148</v>
      </c>
      <c r="AU155" s="14" t="s">
        <v>88</v>
      </c>
    </row>
    <row r="156" spans="2:65" s="1" customFormat="1" ht="16.5" customHeight="1">
      <c r="B156" s="29"/>
      <c r="C156" s="149" t="s">
        <v>189</v>
      </c>
      <c r="D156" s="149" t="s">
        <v>169</v>
      </c>
      <c r="E156" s="150" t="s">
        <v>190</v>
      </c>
      <c r="F156" s="151" t="s">
        <v>191</v>
      </c>
      <c r="G156" s="152" t="s">
        <v>187</v>
      </c>
      <c r="H156" s="153">
        <v>3</v>
      </c>
      <c r="I156" s="154"/>
      <c r="J156" s="155">
        <f>ROUND(I156*H156,2)</f>
        <v>0</v>
      </c>
      <c r="K156" s="156"/>
      <c r="L156" s="157"/>
      <c r="M156" s="158" t="s">
        <v>1</v>
      </c>
      <c r="N156" s="159" t="s">
        <v>43</v>
      </c>
      <c r="P156" s="140">
        <f>O156*H156</f>
        <v>0</v>
      </c>
      <c r="Q156" s="140">
        <v>3.0999999999999999E-3</v>
      </c>
      <c r="R156" s="140">
        <f>Q156*H156</f>
        <v>9.2999999999999992E-3</v>
      </c>
      <c r="S156" s="140">
        <v>0</v>
      </c>
      <c r="T156" s="141">
        <f>S156*H156</f>
        <v>0</v>
      </c>
      <c r="AR156" s="142" t="s">
        <v>172</v>
      </c>
      <c r="AT156" s="142" t="s">
        <v>169</v>
      </c>
      <c r="AU156" s="142" t="s">
        <v>88</v>
      </c>
      <c r="AY156" s="14" t="s">
        <v>138</v>
      </c>
      <c r="BE156" s="143">
        <f>IF(N156="základní",J156,0)</f>
        <v>0</v>
      </c>
      <c r="BF156" s="143">
        <f>IF(N156="snížená",J156,0)</f>
        <v>0</v>
      </c>
      <c r="BG156" s="143">
        <f>IF(N156="zákl. přenesená",J156,0)</f>
        <v>0</v>
      </c>
      <c r="BH156" s="143">
        <f>IF(N156="sníž. přenesená",J156,0)</f>
        <v>0</v>
      </c>
      <c r="BI156" s="143">
        <f>IF(N156="nulová",J156,0)</f>
        <v>0</v>
      </c>
      <c r="BJ156" s="14" t="s">
        <v>86</v>
      </c>
      <c r="BK156" s="143">
        <f>ROUND(I156*H156,2)</f>
        <v>0</v>
      </c>
      <c r="BL156" s="14" t="s">
        <v>146</v>
      </c>
      <c r="BM156" s="142" t="s">
        <v>192</v>
      </c>
    </row>
    <row r="157" spans="2:65" s="1" customFormat="1" ht="10.199999999999999">
      <c r="B157" s="29"/>
      <c r="D157" s="144" t="s">
        <v>148</v>
      </c>
      <c r="F157" s="145" t="s">
        <v>191</v>
      </c>
      <c r="I157" s="146"/>
      <c r="L157" s="29"/>
      <c r="M157" s="147"/>
      <c r="T157" s="53"/>
      <c r="AT157" s="14" t="s">
        <v>148</v>
      </c>
      <c r="AU157" s="14" t="s">
        <v>88</v>
      </c>
    </row>
    <row r="158" spans="2:65" s="1" customFormat="1" ht="16.5" customHeight="1">
      <c r="B158" s="29"/>
      <c r="C158" s="149" t="s">
        <v>193</v>
      </c>
      <c r="D158" s="149" t="s">
        <v>169</v>
      </c>
      <c r="E158" s="150" t="s">
        <v>194</v>
      </c>
      <c r="F158" s="151" t="s">
        <v>195</v>
      </c>
      <c r="G158" s="152" t="s">
        <v>187</v>
      </c>
      <c r="H158" s="153">
        <v>7</v>
      </c>
      <c r="I158" s="154"/>
      <c r="J158" s="155">
        <f>ROUND(I158*H158,2)</f>
        <v>0</v>
      </c>
      <c r="K158" s="156"/>
      <c r="L158" s="157"/>
      <c r="M158" s="158" t="s">
        <v>1</v>
      </c>
      <c r="N158" s="159" t="s">
        <v>43</v>
      </c>
      <c r="P158" s="140">
        <f>O158*H158</f>
        <v>0</v>
      </c>
      <c r="Q158" s="140">
        <v>2.0999999999999999E-3</v>
      </c>
      <c r="R158" s="140">
        <f>Q158*H158</f>
        <v>1.47E-2</v>
      </c>
      <c r="S158" s="140">
        <v>0</v>
      </c>
      <c r="T158" s="141">
        <f>S158*H158</f>
        <v>0</v>
      </c>
      <c r="AR158" s="142" t="s">
        <v>172</v>
      </c>
      <c r="AT158" s="142" t="s">
        <v>169</v>
      </c>
      <c r="AU158" s="142" t="s">
        <v>88</v>
      </c>
      <c r="AY158" s="14" t="s">
        <v>138</v>
      </c>
      <c r="BE158" s="143">
        <f>IF(N158="základní",J158,0)</f>
        <v>0</v>
      </c>
      <c r="BF158" s="143">
        <f>IF(N158="snížená",J158,0)</f>
        <v>0</v>
      </c>
      <c r="BG158" s="143">
        <f>IF(N158="zákl. přenesená",J158,0)</f>
        <v>0</v>
      </c>
      <c r="BH158" s="143">
        <f>IF(N158="sníž. přenesená",J158,0)</f>
        <v>0</v>
      </c>
      <c r="BI158" s="143">
        <f>IF(N158="nulová",J158,0)</f>
        <v>0</v>
      </c>
      <c r="BJ158" s="14" t="s">
        <v>86</v>
      </c>
      <c r="BK158" s="143">
        <f>ROUND(I158*H158,2)</f>
        <v>0</v>
      </c>
      <c r="BL158" s="14" t="s">
        <v>146</v>
      </c>
      <c r="BM158" s="142" t="s">
        <v>196</v>
      </c>
    </row>
    <row r="159" spans="2:65" s="1" customFormat="1" ht="10.199999999999999">
      <c r="B159" s="29"/>
      <c r="D159" s="144" t="s">
        <v>148</v>
      </c>
      <c r="F159" s="145" t="s">
        <v>195</v>
      </c>
      <c r="I159" s="146"/>
      <c r="L159" s="29"/>
      <c r="M159" s="147"/>
      <c r="T159" s="53"/>
      <c r="AT159" s="14" t="s">
        <v>148</v>
      </c>
      <c r="AU159" s="14" t="s">
        <v>88</v>
      </c>
    </row>
    <row r="160" spans="2:65" s="1" customFormat="1" ht="16.5" customHeight="1">
      <c r="B160" s="29"/>
      <c r="C160" s="149" t="s">
        <v>197</v>
      </c>
      <c r="D160" s="149" t="s">
        <v>169</v>
      </c>
      <c r="E160" s="150" t="s">
        <v>198</v>
      </c>
      <c r="F160" s="151" t="s">
        <v>199</v>
      </c>
      <c r="G160" s="152" t="s">
        <v>187</v>
      </c>
      <c r="H160" s="153">
        <v>13</v>
      </c>
      <c r="I160" s="154"/>
      <c r="J160" s="155">
        <f>ROUND(I160*H160,2)</f>
        <v>0</v>
      </c>
      <c r="K160" s="156"/>
      <c r="L160" s="157"/>
      <c r="M160" s="158" t="s">
        <v>1</v>
      </c>
      <c r="N160" s="159" t="s">
        <v>43</v>
      </c>
      <c r="P160" s="140">
        <f>O160*H160</f>
        <v>0</v>
      </c>
      <c r="Q160" s="140">
        <v>7.2000000000000005E-4</v>
      </c>
      <c r="R160" s="140">
        <f>Q160*H160</f>
        <v>9.3600000000000003E-3</v>
      </c>
      <c r="S160" s="140">
        <v>0</v>
      </c>
      <c r="T160" s="141">
        <f>S160*H160</f>
        <v>0</v>
      </c>
      <c r="AR160" s="142" t="s">
        <v>172</v>
      </c>
      <c r="AT160" s="142" t="s">
        <v>169</v>
      </c>
      <c r="AU160" s="142" t="s">
        <v>88</v>
      </c>
      <c r="AY160" s="14" t="s">
        <v>138</v>
      </c>
      <c r="BE160" s="143">
        <f>IF(N160="základní",J160,0)</f>
        <v>0</v>
      </c>
      <c r="BF160" s="143">
        <f>IF(N160="snížená",J160,0)</f>
        <v>0</v>
      </c>
      <c r="BG160" s="143">
        <f>IF(N160="zákl. přenesená",J160,0)</f>
        <v>0</v>
      </c>
      <c r="BH160" s="143">
        <f>IF(N160="sníž. přenesená",J160,0)</f>
        <v>0</v>
      </c>
      <c r="BI160" s="143">
        <f>IF(N160="nulová",J160,0)</f>
        <v>0</v>
      </c>
      <c r="BJ160" s="14" t="s">
        <v>86</v>
      </c>
      <c r="BK160" s="143">
        <f>ROUND(I160*H160,2)</f>
        <v>0</v>
      </c>
      <c r="BL160" s="14" t="s">
        <v>146</v>
      </c>
      <c r="BM160" s="142" t="s">
        <v>200</v>
      </c>
    </row>
    <row r="161" spans="2:65" s="1" customFormat="1" ht="10.199999999999999">
      <c r="B161" s="29"/>
      <c r="D161" s="144" t="s">
        <v>148</v>
      </c>
      <c r="F161" s="145" t="s">
        <v>199</v>
      </c>
      <c r="I161" s="146"/>
      <c r="L161" s="29"/>
      <c r="M161" s="147"/>
      <c r="T161" s="53"/>
      <c r="AT161" s="14" t="s">
        <v>148</v>
      </c>
      <c r="AU161" s="14" t="s">
        <v>88</v>
      </c>
    </row>
    <row r="162" spans="2:65" s="1" customFormat="1" ht="16.5" customHeight="1">
      <c r="B162" s="29"/>
      <c r="C162" s="149" t="s">
        <v>201</v>
      </c>
      <c r="D162" s="149" t="s">
        <v>169</v>
      </c>
      <c r="E162" s="150" t="s">
        <v>202</v>
      </c>
      <c r="F162" s="151" t="s">
        <v>203</v>
      </c>
      <c r="G162" s="152" t="s">
        <v>187</v>
      </c>
      <c r="H162" s="153">
        <v>2</v>
      </c>
      <c r="I162" s="154"/>
      <c r="J162" s="155">
        <f>ROUND(I162*H162,2)</f>
        <v>0</v>
      </c>
      <c r="K162" s="156"/>
      <c r="L162" s="157"/>
      <c r="M162" s="158" t="s">
        <v>1</v>
      </c>
      <c r="N162" s="159" t="s">
        <v>43</v>
      </c>
      <c r="P162" s="140">
        <f>O162*H162</f>
        <v>0</v>
      </c>
      <c r="Q162" s="140">
        <v>3.2000000000000003E-4</v>
      </c>
      <c r="R162" s="140">
        <f>Q162*H162</f>
        <v>6.4000000000000005E-4</v>
      </c>
      <c r="S162" s="140">
        <v>0</v>
      </c>
      <c r="T162" s="141">
        <f>S162*H162</f>
        <v>0</v>
      </c>
      <c r="AR162" s="142" t="s">
        <v>172</v>
      </c>
      <c r="AT162" s="142" t="s">
        <v>169</v>
      </c>
      <c r="AU162" s="142" t="s">
        <v>88</v>
      </c>
      <c r="AY162" s="14" t="s">
        <v>138</v>
      </c>
      <c r="BE162" s="143">
        <f>IF(N162="základní",J162,0)</f>
        <v>0</v>
      </c>
      <c r="BF162" s="143">
        <f>IF(N162="snížená",J162,0)</f>
        <v>0</v>
      </c>
      <c r="BG162" s="143">
        <f>IF(N162="zákl. přenesená",J162,0)</f>
        <v>0</v>
      </c>
      <c r="BH162" s="143">
        <f>IF(N162="sníž. přenesená",J162,0)</f>
        <v>0</v>
      </c>
      <c r="BI162" s="143">
        <f>IF(N162="nulová",J162,0)</f>
        <v>0</v>
      </c>
      <c r="BJ162" s="14" t="s">
        <v>86</v>
      </c>
      <c r="BK162" s="143">
        <f>ROUND(I162*H162,2)</f>
        <v>0</v>
      </c>
      <c r="BL162" s="14" t="s">
        <v>146</v>
      </c>
      <c r="BM162" s="142" t="s">
        <v>204</v>
      </c>
    </row>
    <row r="163" spans="2:65" s="1" customFormat="1" ht="10.199999999999999">
      <c r="B163" s="29"/>
      <c r="D163" s="144" t="s">
        <v>148</v>
      </c>
      <c r="F163" s="145" t="s">
        <v>203</v>
      </c>
      <c r="I163" s="146"/>
      <c r="L163" s="29"/>
      <c r="M163" s="147"/>
      <c r="T163" s="53"/>
      <c r="AT163" s="14" t="s">
        <v>148</v>
      </c>
      <c r="AU163" s="14" t="s">
        <v>88</v>
      </c>
    </row>
    <row r="164" spans="2:65" s="1" customFormat="1" ht="16.5" customHeight="1">
      <c r="B164" s="29"/>
      <c r="C164" s="149" t="s">
        <v>205</v>
      </c>
      <c r="D164" s="149" t="s">
        <v>169</v>
      </c>
      <c r="E164" s="150" t="s">
        <v>206</v>
      </c>
      <c r="F164" s="151" t="s">
        <v>207</v>
      </c>
      <c r="G164" s="152" t="s">
        <v>187</v>
      </c>
      <c r="H164" s="153">
        <v>1</v>
      </c>
      <c r="I164" s="154"/>
      <c r="J164" s="155">
        <f>ROUND(I164*H164,2)</f>
        <v>0</v>
      </c>
      <c r="K164" s="156"/>
      <c r="L164" s="157"/>
      <c r="M164" s="158" t="s">
        <v>1</v>
      </c>
      <c r="N164" s="159" t="s">
        <v>43</v>
      </c>
      <c r="P164" s="140">
        <f>O164*H164</f>
        <v>0</v>
      </c>
      <c r="Q164" s="140">
        <v>2.7E-4</v>
      </c>
      <c r="R164" s="140">
        <f>Q164*H164</f>
        <v>2.7E-4</v>
      </c>
      <c r="S164" s="140">
        <v>0</v>
      </c>
      <c r="T164" s="141">
        <f>S164*H164</f>
        <v>0</v>
      </c>
      <c r="AR164" s="142" t="s">
        <v>172</v>
      </c>
      <c r="AT164" s="142" t="s">
        <v>169</v>
      </c>
      <c r="AU164" s="142" t="s">
        <v>88</v>
      </c>
      <c r="AY164" s="14" t="s">
        <v>138</v>
      </c>
      <c r="BE164" s="143">
        <f>IF(N164="základní",J164,0)</f>
        <v>0</v>
      </c>
      <c r="BF164" s="143">
        <f>IF(N164="snížená",J164,0)</f>
        <v>0</v>
      </c>
      <c r="BG164" s="143">
        <f>IF(N164="zákl. přenesená",J164,0)</f>
        <v>0</v>
      </c>
      <c r="BH164" s="143">
        <f>IF(N164="sníž. přenesená",J164,0)</f>
        <v>0</v>
      </c>
      <c r="BI164" s="143">
        <f>IF(N164="nulová",J164,0)</f>
        <v>0</v>
      </c>
      <c r="BJ164" s="14" t="s">
        <v>86</v>
      </c>
      <c r="BK164" s="143">
        <f>ROUND(I164*H164,2)</f>
        <v>0</v>
      </c>
      <c r="BL164" s="14" t="s">
        <v>146</v>
      </c>
      <c r="BM164" s="142" t="s">
        <v>208</v>
      </c>
    </row>
    <row r="165" spans="2:65" s="1" customFormat="1" ht="10.199999999999999">
      <c r="B165" s="29"/>
      <c r="D165" s="144" t="s">
        <v>148</v>
      </c>
      <c r="F165" s="145" t="s">
        <v>207</v>
      </c>
      <c r="I165" s="146"/>
      <c r="L165" s="29"/>
      <c r="M165" s="147"/>
      <c r="T165" s="53"/>
      <c r="AT165" s="14" t="s">
        <v>148</v>
      </c>
      <c r="AU165" s="14" t="s">
        <v>88</v>
      </c>
    </row>
    <row r="166" spans="2:65" s="1" customFormat="1" ht="16.5" customHeight="1">
      <c r="B166" s="29"/>
      <c r="C166" s="149" t="s">
        <v>209</v>
      </c>
      <c r="D166" s="149" t="s">
        <v>169</v>
      </c>
      <c r="E166" s="150" t="s">
        <v>210</v>
      </c>
      <c r="F166" s="151" t="s">
        <v>211</v>
      </c>
      <c r="G166" s="152" t="s">
        <v>187</v>
      </c>
      <c r="H166" s="153">
        <v>8</v>
      </c>
      <c r="I166" s="154"/>
      <c r="J166" s="155">
        <f>ROUND(I166*H166,2)</f>
        <v>0</v>
      </c>
      <c r="K166" s="156"/>
      <c r="L166" s="157"/>
      <c r="M166" s="158" t="s">
        <v>1</v>
      </c>
      <c r="N166" s="159" t="s">
        <v>43</v>
      </c>
      <c r="P166" s="140">
        <f>O166*H166</f>
        <v>0</v>
      </c>
      <c r="Q166" s="140">
        <v>5.4000000000000001E-4</v>
      </c>
      <c r="R166" s="140">
        <f>Q166*H166</f>
        <v>4.3200000000000001E-3</v>
      </c>
      <c r="S166" s="140">
        <v>0</v>
      </c>
      <c r="T166" s="141">
        <f>S166*H166</f>
        <v>0</v>
      </c>
      <c r="AR166" s="142" t="s">
        <v>172</v>
      </c>
      <c r="AT166" s="142" t="s">
        <v>169</v>
      </c>
      <c r="AU166" s="142" t="s">
        <v>88</v>
      </c>
      <c r="AY166" s="14" t="s">
        <v>138</v>
      </c>
      <c r="BE166" s="143">
        <f>IF(N166="základní",J166,0)</f>
        <v>0</v>
      </c>
      <c r="BF166" s="143">
        <f>IF(N166="snížená",J166,0)</f>
        <v>0</v>
      </c>
      <c r="BG166" s="143">
        <f>IF(N166="zákl. přenesená",J166,0)</f>
        <v>0</v>
      </c>
      <c r="BH166" s="143">
        <f>IF(N166="sníž. přenesená",J166,0)</f>
        <v>0</v>
      </c>
      <c r="BI166" s="143">
        <f>IF(N166="nulová",J166,0)</f>
        <v>0</v>
      </c>
      <c r="BJ166" s="14" t="s">
        <v>86</v>
      </c>
      <c r="BK166" s="143">
        <f>ROUND(I166*H166,2)</f>
        <v>0</v>
      </c>
      <c r="BL166" s="14" t="s">
        <v>146</v>
      </c>
      <c r="BM166" s="142" t="s">
        <v>212</v>
      </c>
    </row>
    <row r="167" spans="2:65" s="1" customFormat="1" ht="10.199999999999999">
      <c r="B167" s="29"/>
      <c r="D167" s="144" t="s">
        <v>148</v>
      </c>
      <c r="F167" s="145" t="s">
        <v>211</v>
      </c>
      <c r="I167" s="146"/>
      <c r="L167" s="29"/>
      <c r="M167" s="147"/>
      <c r="T167" s="53"/>
      <c r="AT167" s="14" t="s">
        <v>148</v>
      </c>
      <c r="AU167" s="14" t="s">
        <v>88</v>
      </c>
    </row>
    <row r="168" spans="2:65" s="1" customFormat="1" ht="16.5" customHeight="1">
      <c r="B168" s="29"/>
      <c r="C168" s="149" t="s">
        <v>213</v>
      </c>
      <c r="D168" s="149" t="s">
        <v>169</v>
      </c>
      <c r="E168" s="150" t="s">
        <v>214</v>
      </c>
      <c r="F168" s="151" t="s">
        <v>215</v>
      </c>
      <c r="G168" s="152" t="s">
        <v>187</v>
      </c>
      <c r="H168" s="153">
        <v>8</v>
      </c>
      <c r="I168" s="154"/>
      <c r="J168" s="155">
        <f>ROUND(I168*H168,2)</f>
        <v>0</v>
      </c>
      <c r="K168" s="156"/>
      <c r="L168" s="157"/>
      <c r="M168" s="158" t="s">
        <v>1</v>
      </c>
      <c r="N168" s="159" t="s">
        <v>43</v>
      </c>
      <c r="P168" s="140">
        <f>O168*H168</f>
        <v>0</v>
      </c>
      <c r="Q168" s="140">
        <v>5.9000000000000003E-4</v>
      </c>
      <c r="R168" s="140">
        <f>Q168*H168</f>
        <v>4.7200000000000002E-3</v>
      </c>
      <c r="S168" s="140">
        <v>0</v>
      </c>
      <c r="T168" s="141">
        <f>S168*H168</f>
        <v>0</v>
      </c>
      <c r="AR168" s="142" t="s">
        <v>172</v>
      </c>
      <c r="AT168" s="142" t="s">
        <v>169</v>
      </c>
      <c r="AU168" s="142" t="s">
        <v>88</v>
      </c>
      <c r="AY168" s="14" t="s">
        <v>138</v>
      </c>
      <c r="BE168" s="143">
        <f>IF(N168="základní",J168,0)</f>
        <v>0</v>
      </c>
      <c r="BF168" s="143">
        <f>IF(N168="snížená",J168,0)</f>
        <v>0</v>
      </c>
      <c r="BG168" s="143">
        <f>IF(N168="zákl. přenesená",J168,0)</f>
        <v>0</v>
      </c>
      <c r="BH168" s="143">
        <f>IF(N168="sníž. přenesená",J168,0)</f>
        <v>0</v>
      </c>
      <c r="BI168" s="143">
        <f>IF(N168="nulová",J168,0)</f>
        <v>0</v>
      </c>
      <c r="BJ168" s="14" t="s">
        <v>86</v>
      </c>
      <c r="BK168" s="143">
        <f>ROUND(I168*H168,2)</f>
        <v>0</v>
      </c>
      <c r="BL168" s="14" t="s">
        <v>146</v>
      </c>
      <c r="BM168" s="142" t="s">
        <v>216</v>
      </c>
    </row>
    <row r="169" spans="2:65" s="1" customFormat="1" ht="10.199999999999999">
      <c r="B169" s="29"/>
      <c r="D169" s="144" t="s">
        <v>148</v>
      </c>
      <c r="F169" s="145" t="s">
        <v>215</v>
      </c>
      <c r="I169" s="146"/>
      <c r="L169" s="29"/>
      <c r="M169" s="147"/>
      <c r="T169" s="53"/>
      <c r="AT169" s="14" t="s">
        <v>148</v>
      </c>
      <c r="AU169" s="14" t="s">
        <v>88</v>
      </c>
    </row>
    <row r="170" spans="2:65" s="1" customFormat="1" ht="16.5" customHeight="1">
      <c r="B170" s="29"/>
      <c r="C170" s="149" t="s">
        <v>217</v>
      </c>
      <c r="D170" s="149" t="s">
        <v>169</v>
      </c>
      <c r="E170" s="150" t="s">
        <v>218</v>
      </c>
      <c r="F170" s="151" t="s">
        <v>219</v>
      </c>
      <c r="G170" s="152" t="s">
        <v>164</v>
      </c>
      <c r="H170" s="153">
        <v>0.01</v>
      </c>
      <c r="I170" s="154"/>
      <c r="J170" s="155">
        <f>ROUND(I170*H170,2)</f>
        <v>0</v>
      </c>
      <c r="K170" s="156"/>
      <c r="L170" s="157"/>
      <c r="M170" s="158" t="s">
        <v>1</v>
      </c>
      <c r="N170" s="159" t="s">
        <v>43</v>
      </c>
      <c r="P170" s="140">
        <f>O170*H170</f>
        <v>0</v>
      </c>
      <c r="Q170" s="140">
        <v>0</v>
      </c>
      <c r="R170" s="140">
        <f>Q170*H170</f>
        <v>0</v>
      </c>
      <c r="S170" s="140">
        <v>0</v>
      </c>
      <c r="T170" s="141">
        <f>S170*H170</f>
        <v>0</v>
      </c>
      <c r="AR170" s="142" t="s">
        <v>172</v>
      </c>
      <c r="AT170" s="142" t="s">
        <v>169</v>
      </c>
      <c r="AU170" s="142" t="s">
        <v>88</v>
      </c>
      <c r="AY170" s="14" t="s">
        <v>138</v>
      </c>
      <c r="BE170" s="143">
        <f>IF(N170="základní",J170,0)</f>
        <v>0</v>
      </c>
      <c r="BF170" s="143">
        <f>IF(N170="snížená",J170,0)</f>
        <v>0</v>
      </c>
      <c r="BG170" s="143">
        <f>IF(N170="zákl. přenesená",J170,0)</f>
        <v>0</v>
      </c>
      <c r="BH170" s="143">
        <f>IF(N170="sníž. přenesená",J170,0)</f>
        <v>0</v>
      </c>
      <c r="BI170" s="143">
        <f>IF(N170="nulová",J170,0)</f>
        <v>0</v>
      </c>
      <c r="BJ170" s="14" t="s">
        <v>86</v>
      </c>
      <c r="BK170" s="143">
        <f>ROUND(I170*H170,2)</f>
        <v>0</v>
      </c>
      <c r="BL170" s="14" t="s">
        <v>146</v>
      </c>
      <c r="BM170" s="142" t="s">
        <v>220</v>
      </c>
    </row>
    <row r="171" spans="2:65" s="1" customFormat="1" ht="10.199999999999999">
      <c r="B171" s="29"/>
      <c r="D171" s="144" t="s">
        <v>148</v>
      </c>
      <c r="F171" s="145" t="s">
        <v>219</v>
      </c>
      <c r="I171" s="146"/>
      <c r="L171" s="29"/>
      <c r="M171" s="147"/>
      <c r="T171" s="53"/>
      <c r="AT171" s="14" t="s">
        <v>148</v>
      </c>
      <c r="AU171" s="14" t="s">
        <v>88</v>
      </c>
    </row>
    <row r="172" spans="2:65" s="1" customFormat="1" ht="16.5" customHeight="1">
      <c r="B172" s="29"/>
      <c r="C172" s="130" t="s">
        <v>221</v>
      </c>
      <c r="D172" s="130" t="s">
        <v>142</v>
      </c>
      <c r="E172" s="131" t="s">
        <v>222</v>
      </c>
      <c r="F172" s="132" t="s">
        <v>223</v>
      </c>
      <c r="G172" s="133" t="s">
        <v>145</v>
      </c>
      <c r="H172" s="134">
        <v>10</v>
      </c>
      <c r="I172" s="135"/>
      <c r="J172" s="136">
        <f>ROUND(I172*H172,2)</f>
        <v>0</v>
      </c>
      <c r="K172" s="137"/>
      <c r="L172" s="29"/>
      <c r="M172" s="138" t="s">
        <v>1</v>
      </c>
      <c r="N172" s="139" t="s">
        <v>43</v>
      </c>
      <c r="P172" s="140">
        <f>O172*H172</f>
        <v>0</v>
      </c>
      <c r="Q172" s="140">
        <v>3.3700000000000002E-3</v>
      </c>
      <c r="R172" s="140">
        <f>Q172*H172</f>
        <v>3.3700000000000001E-2</v>
      </c>
      <c r="S172" s="140">
        <v>0</v>
      </c>
      <c r="T172" s="141">
        <f>S172*H172</f>
        <v>0</v>
      </c>
      <c r="AR172" s="142" t="s">
        <v>224</v>
      </c>
      <c r="AT172" s="142" t="s">
        <v>142</v>
      </c>
      <c r="AU172" s="142" t="s">
        <v>88</v>
      </c>
      <c r="AY172" s="14" t="s">
        <v>138</v>
      </c>
      <c r="BE172" s="143">
        <f>IF(N172="základní",J172,0)</f>
        <v>0</v>
      </c>
      <c r="BF172" s="143">
        <f>IF(N172="snížená",J172,0)</f>
        <v>0</v>
      </c>
      <c r="BG172" s="143">
        <f>IF(N172="zákl. přenesená",J172,0)</f>
        <v>0</v>
      </c>
      <c r="BH172" s="143">
        <f>IF(N172="sníž. přenesená",J172,0)</f>
        <v>0</v>
      </c>
      <c r="BI172" s="143">
        <f>IF(N172="nulová",J172,0)</f>
        <v>0</v>
      </c>
      <c r="BJ172" s="14" t="s">
        <v>86</v>
      </c>
      <c r="BK172" s="143">
        <f>ROUND(I172*H172,2)</f>
        <v>0</v>
      </c>
      <c r="BL172" s="14" t="s">
        <v>224</v>
      </c>
      <c r="BM172" s="142" t="s">
        <v>225</v>
      </c>
    </row>
    <row r="173" spans="2:65" s="1" customFormat="1" ht="28.8">
      <c r="B173" s="29"/>
      <c r="D173" s="144" t="s">
        <v>148</v>
      </c>
      <c r="F173" s="145" t="s">
        <v>226</v>
      </c>
      <c r="I173" s="146"/>
      <c r="L173" s="29"/>
      <c r="M173" s="147"/>
      <c r="T173" s="53"/>
      <c r="AT173" s="14" t="s">
        <v>148</v>
      </c>
      <c r="AU173" s="14" t="s">
        <v>88</v>
      </c>
    </row>
    <row r="174" spans="2:65" s="1" customFormat="1" ht="10.199999999999999">
      <c r="B174" s="29"/>
      <c r="D174" s="160" t="s">
        <v>227</v>
      </c>
      <c r="F174" s="161" t="s">
        <v>228</v>
      </c>
      <c r="I174" s="146"/>
      <c r="L174" s="29"/>
      <c r="M174" s="147"/>
      <c r="T174" s="53"/>
      <c r="AT174" s="14" t="s">
        <v>227</v>
      </c>
      <c r="AU174" s="14" t="s">
        <v>88</v>
      </c>
    </row>
    <row r="175" spans="2:65" s="1" customFormat="1" ht="16.5" customHeight="1">
      <c r="B175" s="29"/>
      <c r="C175" s="149" t="s">
        <v>229</v>
      </c>
      <c r="D175" s="149" t="s">
        <v>169</v>
      </c>
      <c r="E175" s="150" t="s">
        <v>230</v>
      </c>
      <c r="F175" s="151" t="s">
        <v>231</v>
      </c>
      <c r="G175" s="152" t="s">
        <v>145</v>
      </c>
      <c r="H175" s="153">
        <v>10.199999999999999</v>
      </c>
      <c r="I175" s="154"/>
      <c r="J175" s="155">
        <f>ROUND(I175*H175,2)</f>
        <v>0</v>
      </c>
      <c r="K175" s="156"/>
      <c r="L175" s="157"/>
      <c r="M175" s="158" t="s">
        <v>1</v>
      </c>
      <c r="N175" s="159" t="s">
        <v>43</v>
      </c>
      <c r="P175" s="140">
        <f>O175*H175</f>
        <v>0</v>
      </c>
      <c r="Q175" s="140">
        <v>2.5999999999999999E-3</v>
      </c>
      <c r="R175" s="140">
        <f>Q175*H175</f>
        <v>2.6519999999999998E-2</v>
      </c>
      <c r="S175" s="140">
        <v>0</v>
      </c>
      <c r="T175" s="141">
        <f>S175*H175</f>
        <v>0</v>
      </c>
      <c r="AR175" s="142" t="s">
        <v>232</v>
      </c>
      <c r="AT175" s="142" t="s">
        <v>169</v>
      </c>
      <c r="AU175" s="142" t="s">
        <v>88</v>
      </c>
      <c r="AY175" s="14" t="s">
        <v>138</v>
      </c>
      <c r="BE175" s="143">
        <f>IF(N175="základní",J175,0)</f>
        <v>0</v>
      </c>
      <c r="BF175" s="143">
        <f>IF(N175="snížená",J175,0)</f>
        <v>0</v>
      </c>
      <c r="BG175" s="143">
        <f>IF(N175="zákl. přenesená",J175,0)</f>
        <v>0</v>
      </c>
      <c r="BH175" s="143">
        <f>IF(N175="sníž. přenesená",J175,0)</f>
        <v>0</v>
      </c>
      <c r="BI175" s="143">
        <f>IF(N175="nulová",J175,0)</f>
        <v>0</v>
      </c>
      <c r="BJ175" s="14" t="s">
        <v>86</v>
      </c>
      <c r="BK175" s="143">
        <f>ROUND(I175*H175,2)</f>
        <v>0</v>
      </c>
      <c r="BL175" s="14" t="s">
        <v>224</v>
      </c>
      <c r="BM175" s="142" t="s">
        <v>233</v>
      </c>
    </row>
    <row r="176" spans="2:65" s="1" customFormat="1" ht="10.199999999999999">
      <c r="B176" s="29"/>
      <c r="D176" s="144" t="s">
        <v>148</v>
      </c>
      <c r="F176" s="145" t="s">
        <v>231</v>
      </c>
      <c r="I176" s="146"/>
      <c r="L176" s="29"/>
      <c r="M176" s="147"/>
      <c r="T176" s="53"/>
      <c r="AT176" s="14" t="s">
        <v>148</v>
      </c>
      <c r="AU176" s="14" t="s">
        <v>88</v>
      </c>
    </row>
    <row r="177" spans="2:65" s="12" customFormat="1" ht="10.199999999999999">
      <c r="B177" s="162"/>
      <c r="D177" s="144" t="s">
        <v>234</v>
      </c>
      <c r="F177" s="163" t="s">
        <v>235</v>
      </c>
      <c r="H177" s="164">
        <v>10.199999999999999</v>
      </c>
      <c r="I177" s="165"/>
      <c r="L177" s="162"/>
      <c r="M177" s="166"/>
      <c r="T177" s="167"/>
      <c r="AT177" s="168" t="s">
        <v>234</v>
      </c>
      <c r="AU177" s="168" t="s">
        <v>88</v>
      </c>
      <c r="AV177" s="12" t="s">
        <v>88</v>
      </c>
      <c r="AW177" s="12" t="s">
        <v>4</v>
      </c>
      <c r="AX177" s="12" t="s">
        <v>86</v>
      </c>
      <c r="AY177" s="168" t="s">
        <v>138</v>
      </c>
    </row>
    <row r="178" spans="2:65" s="1" customFormat="1" ht="21.75" customHeight="1">
      <c r="B178" s="29"/>
      <c r="C178" s="130" t="s">
        <v>236</v>
      </c>
      <c r="D178" s="130" t="s">
        <v>142</v>
      </c>
      <c r="E178" s="131" t="s">
        <v>237</v>
      </c>
      <c r="F178" s="132" t="s">
        <v>238</v>
      </c>
      <c r="G178" s="133" t="s">
        <v>187</v>
      </c>
      <c r="H178" s="134">
        <v>14</v>
      </c>
      <c r="I178" s="135"/>
      <c r="J178" s="136">
        <f>ROUND(I178*H178,2)</f>
        <v>0</v>
      </c>
      <c r="K178" s="137"/>
      <c r="L178" s="29"/>
      <c r="M178" s="138" t="s">
        <v>1</v>
      </c>
      <c r="N178" s="139" t="s">
        <v>43</v>
      </c>
      <c r="P178" s="140">
        <f>O178*H178</f>
        <v>0</v>
      </c>
      <c r="Q178" s="140">
        <v>2.0000000000000001E-4</v>
      </c>
      <c r="R178" s="140">
        <f>Q178*H178</f>
        <v>2.8E-3</v>
      </c>
      <c r="S178" s="140">
        <v>0</v>
      </c>
      <c r="T178" s="141">
        <f>S178*H178</f>
        <v>0</v>
      </c>
      <c r="AR178" s="142" t="s">
        <v>146</v>
      </c>
      <c r="AT178" s="142" t="s">
        <v>142</v>
      </c>
      <c r="AU178" s="142" t="s">
        <v>88</v>
      </c>
      <c r="AY178" s="14" t="s">
        <v>138</v>
      </c>
      <c r="BE178" s="143">
        <f>IF(N178="základní",J178,0)</f>
        <v>0</v>
      </c>
      <c r="BF178" s="143">
        <f>IF(N178="snížená",J178,0)</f>
        <v>0</v>
      </c>
      <c r="BG178" s="143">
        <f>IF(N178="zákl. přenesená",J178,0)</f>
        <v>0</v>
      </c>
      <c r="BH178" s="143">
        <f>IF(N178="sníž. přenesená",J178,0)</f>
        <v>0</v>
      </c>
      <c r="BI178" s="143">
        <f>IF(N178="nulová",J178,0)</f>
        <v>0</v>
      </c>
      <c r="BJ178" s="14" t="s">
        <v>86</v>
      </c>
      <c r="BK178" s="143">
        <f>ROUND(I178*H178,2)</f>
        <v>0</v>
      </c>
      <c r="BL178" s="14" t="s">
        <v>146</v>
      </c>
      <c r="BM178" s="142" t="s">
        <v>239</v>
      </c>
    </row>
    <row r="179" spans="2:65" s="1" customFormat="1" ht="10.199999999999999">
      <c r="B179" s="29"/>
      <c r="D179" s="144" t="s">
        <v>148</v>
      </c>
      <c r="F179" s="145" t="s">
        <v>238</v>
      </c>
      <c r="I179" s="146"/>
      <c r="L179" s="29"/>
      <c r="M179" s="147"/>
      <c r="T179" s="53"/>
      <c r="AT179" s="14" t="s">
        <v>148</v>
      </c>
      <c r="AU179" s="14" t="s">
        <v>88</v>
      </c>
    </row>
    <row r="180" spans="2:65" s="1" customFormat="1" ht="21.75" customHeight="1">
      <c r="B180" s="29"/>
      <c r="C180" s="130" t="s">
        <v>240</v>
      </c>
      <c r="D180" s="130" t="s">
        <v>142</v>
      </c>
      <c r="E180" s="131" t="s">
        <v>241</v>
      </c>
      <c r="F180" s="132" t="s">
        <v>242</v>
      </c>
      <c r="G180" s="133" t="s">
        <v>187</v>
      </c>
      <c r="H180" s="134">
        <v>2</v>
      </c>
      <c r="I180" s="135"/>
      <c r="J180" s="136">
        <f>ROUND(I180*H180,2)</f>
        <v>0</v>
      </c>
      <c r="K180" s="137"/>
      <c r="L180" s="29"/>
      <c r="M180" s="138" t="s">
        <v>1</v>
      </c>
      <c r="N180" s="139" t="s">
        <v>43</v>
      </c>
      <c r="P180" s="140">
        <f>O180*H180</f>
        <v>0</v>
      </c>
      <c r="Q180" s="140">
        <v>2.9999999999999997E-4</v>
      </c>
      <c r="R180" s="140">
        <f>Q180*H180</f>
        <v>5.9999999999999995E-4</v>
      </c>
      <c r="S180" s="140">
        <v>0</v>
      </c>
      <c r="T180" s="141">
        <f>S180*H180</f>
        <v>0</v>
      </c>
      <c r="AR180" s="142" t="s">
        <v>146</v>
      </c>
      <c r="AT180" s="142" t="s">
        <v>142</v>
      </c>
      <c r="AU180" s="142" t="s">
        <v>88</v>
      </c>
      <c r="AY180" s="14" t="s">
        <v>138</v>
      </c>
      <c r="BE180" s="143">
        <f>IF(N180="základní",J180,0)</f>
        <v>0</v>
      </c>
      <c r="BF180" s="143">
        <f>IF(N180="snížená",J180,0)</f>
        <v>0</v>
      </c>
      <c r="BG180" s="143">
        <f>IF(N180="zákl. přenesená",J180,0)</f>
        <v>0</v>
      </c>
      <c r="BH180" s="143">
        <f>IF(N180="sníž. přenesená",J180,0)</f>
        <v>0</v>
      </c>
      <c r="BI180" s="143">
        <f>IF(N180="nulová",J180,0)</f>
        <v>0</v>
      </c>
      <c r="BJ180" s="14" t="s">
        <v>86</v>
      </c>
      <c r="BK180" s="143">
        <f>ROUND(I180*H180,2)</f>
        <v>0</v>
      </c>
      <c r="BL180" s="14" t="s">
        <v>146</v>
      </c>
      <c r="BM180" s="142" t="s">
        <v>243</v>
      </c>
    </row>
    <row r="181" spans="2:65" s="1" customFormat="1" ht="10.199999999999999">
      <c r="B181" s="29"/>
      <c r="D181" s="144" t="s">
        <v>148</v>
      </c>
      <c r="F181" s="145" t="s">
        <v>242</v>
      </c>
      <c r="I181" s="146"/>
      <c r="L181" s="29"/>
      <c r="M181" s="147"/>
      <c r="T181" s="53"/>
      <c r="AT181" s="14" t="s">
        <v>148</v>
      </c>
      <c r="AU181" s="14" t="s">
        <v>88</v>
      </c>
    </row>
    <row r="182" spans="2:65" s="1" customFormat="1" ht="21.75" customHeight="1">
      <c r="B182" s="29"/>
      <c r="C182" s="130" t="s">
        <v>244</v>
      </c>
      <c r="D182" s="130" t="s">
        <v>142</v>
      </c>
      <c r="E182" s="131" t="s">
        <v>245</v>
      </c>
      <c r="F182" s="132" t="s">
        <v>246</v>
      </c>
      <c r="G182" s="133" t="s">
        <v>187</v>
      </c>
      <c r="H182" s="134">
        <v>9</v>
      </c>
      <c r="I182" s="135"/>
      <c r="J182" s="136">
        <f>ROUND(I182*H182,2)</f>
        <v>0</v>
      </c>
      <c r="K182" s="137"/>
      <c r="L182" s="29"/>
      <c r="M182" s="138" t="s">
        <v>1</v>
      </c>
      <c r="N182" s="139" t="s">
        <v>43</v>
      </c>
      <c r="P182" s="140">
        <f>O182*H182</f>
        <v>0</v>
      </c>
      <c r="Q182" s="140">
        <v>2.7999999999999998E-4</v>
      </c>
      <c r="R182" s="140">
        <f>Q182*H182</f>
        <v>2.5199999999999997E-3</v>
      </c>
      <c r="S182" s="140">
        <v>0</v>
      </c>
      <c r="T182" s="141">
        <f>S182*H182</f>
        <v>0</v>
      </c>
      <c r="AR182" s="142" t="s">
        <v>146</v>
      </c>
      <c r="AT182" s="142" t="s">
        <v>142</v>
      </c>
      <c r="AU182" s="142" t="s">
        <v>88</v>
      </c>
      <c r="AY182" s="14" t="s">
        <v>138</v>
      </c>
      <c r="BE182" s="143">
        <f>IF(N182="základní",J182,0)</f>
        <v>0</v>
      </c>
      <c r="BF182" s="143">
        <f>IF(N182="snížená",J182,0)</f>
        <v>0</v>
      </c>
      <c r="BG182" s="143">
        <f>IF(N182="zákl. přenesená",J182,0)</f>
        <v>0</v>
      </c>
      <c r="BH182" s="143">
        <f>IF(N182="sníž. přenesená",J182,0)</f>
        <v>0</v>
      </c>
      <c r="BI182" s="143">
        <f>IF(N182="nulová",J182,0)</f>
        <v>0</v>
      </c>
      <c r="BJ182" s="14" t="s">
        <v>86</v>
      </c>
      <c r="BK182" s="143">
        <f>ROUND(I182*H182,2)</f>
        <v>0</v>
      </c>
      <c r="BL182" s="14" t="s">
        <v>146</v>
      </c>
      <c r="BM182" s="142" t="s">
        <v>247</v>
      </c>
    </row>
    <row r="183" spans="2:65" s="1" customFormat="1" ht="10.199999999999999">
      <c r="B183" s="29"/>
      <c r="D183" s="144" t="s">
        <v>148</v>
      </c>
      <c r="F183" s="145" t="s">
        <v>246</v>
      </c>
      <c r="I183" s="146"/>
      <c r="L183" s="29"/>
      <c r="M183" s="147"/>
      <c r="T183" s="53"/>
      <c r="AT183" s="14" t="s">
        <v>148</v>
      </c>
      <c r="AU183" s="14" t="s">
        <v>88</v>
      </c>
    </row>
    <row r="184" spans="2:65" s="1" customFormat="1" ht="21.75" customHeight="1">
      <c r="B184" s="29"/>
      <c r="C184" s="130" t="s">
        <v>248</v>
      </c>
      <c r="D184" s="130" t="s">
        <v>142</v>
      </c>
      <c r="E184" s="131" t="s">
        <v>249</v>
      </c>
      <c r="F184" s="132" t="s">
        <v>250</v>
      </c>
      <c r="G184" s="133" t="s">
        <v>187</v>
      </c>
      <c r="H184" s="134">
        <v>1</v>
      </c>
      <c r="I184" s="135"/>
      <c r="J184" s="136">
        <f>ROUND(I184*H184,2)</f>
        <v>0</v>
      </c>
      <c r="K184" s="137"/>
      <c r="L184" s="29"/>
      <c r="M184" s="138" t="s">
        <v>1</v>
      </c>
      <c r="N184" s="139" t="s">
        <v>43</v>
      </c>
      <c r="P184" s="140">
        <f>O184*H184</f>
        <v>0</v>
      </c>
      <c r="Q184" s="140">
        <v>4.2000000000000002E-4</v>
      </c>
      <c r="R184" s="140">
        <f>Q184*H184</f>
        <v>4.2000000000000002E-4</v>
      </c>
      <c r="S184" s="140">
        <v>0</v>
      </c>
      <c r="T184" s="141">
        <f>S184*H184</f>
        <v>0</v>
      </c>
      <c r="AR184" s="142" t="s">
        <v>146</v>
      </c>
      <c r="AT184" s="142" t="s">
        <v>142</v>
      </c>
      <c r="AU184" s="142" t="s">
        <v>88</v>
      </c>
      <c r="AY184" s="14" t="s">
        <v>138</v>
      </c>
      <c r="BE184" s="143">
        <f>IF(N184="základní",J184,0)</f>
        <v>0</v>
      </c>
      <c r="BF184" s="143">
        <f>IF(N184="snížená",J184,0)</f>
        <v>0</v>
      </c>
      <c r="BG184" s="143">
        <f>IF(N184="zákl. přenesená",J184,0)</f>
        <v>0</v>
      </c>
      <c r="BH184" s="143">
        <f>IF(N184="sníž. přenesená",J184,0)</f>
        <v>0</v>
      </c>
      <c r="BI184" s="143">
        <f>IF(N184="nulová",J184,0)</f>
        <v>0</v>
      </c>
      <c r="BJ184" s="14" t="s">
        <v>86</v>
      </c>
      <c r="BK184" s="143">
        <f>ROUND(I184*H184,2)</f>
        <v>0</v>
      </c>
      <c r="BL184" s="14" t="s">
        <v>146</v>
      </c>
      <c r="BM184" s="142" t="s">
        <v>251</v>
      </c>
    </row>
    <row r="185" spans="2:65" s="1" customFormat="1" ht="10.199999999999999">
      <c r="B185" s="29"/>
      <c r="D185" s="144" t="s">
        <v>148</v>
      </c>
      <c r="F185" s="145" t="s">
        <v>250</v>
      </c>
      <c r="I185" s="146"/>
      <c r="L185" s="29"/>
      <c r="M185" s="147"/>
      <c r="T185" s="53"/>
      <c r="AT185" s="14" t="s">
        <v>148</v>
      </c>
      <c r="AU185" s="14" t="s">
        <v>88</v>
      </c>
    </row>
    <row r="186" spans="2:65" s="1" customFormat="1" ht="24.15" customHeight="1">
      <c r="B186" s="29"/>
      <c r="C186" s="130" t="s">
        <v>252</v>
      </c>
      <c r="D186" s="130" t="s">
        <v>142</v>
      </c>
      <c r="E186" s="131" t="s">
        <v>253</v>
      </c>
      <c r="F186" s="132" t="s">
        <v>254</v>
      </c>
      <c r="G186" s="133" t="s">
        <v>164</v>
      </c>
      <c r="H186" s="134">
        <v>0.05</v>
      </c>
      <c r="I186" s="135"/>
      <c r="J186" s="136">
        <f>ROUND(I186*H186,2)</f>
        <v>0</v>
      </c>
      <c r="K186" s="137"/>
      <c r="L186" s="29"/>
      <c r="M186" s="138" t="s">
        <v>1</v>
      </c>
      <c r="N186" s="139" t="s">
        <v>43</v>
      </c>
      <c r="P186" s="140">
        <f>O186*H186</f>
        <v>0</v>
      </c>
      <c r="Q186" s="140">
        <v>0</v>
      </c>
      <c r="R186" s="140">
        <f>Q186*H186</f>
        <v>0</v>
      </c>
      <c r="S186" s="140">
        <v>0</v>
      </c>
      <c r="T186" s="141">
        <f>S186*H186</f>
        <v>0</v>
      </c>
      <c r="AR186" s="142" t="s">
        <v>146</v>
      </c>
      <c r="AT186" s="142" t="s">
        <v>142</v>
      </c>
      <c r="AU186" s="142" t="s">
        <v>88</v>
      </c>
      <c r="AY186" s="14" t="s">
        <v>138</v>
      </c>
      <c r="BE186" s="143">
        <f>IF(N186="základní",J186,0)</f>
        <v>0</v>
      </c>
      <c r="BF186" s="143">
        <f>IF(N186="snížená",J186,0)</f>
        <v>0</v>
      </c>
      <c r="BG186" s="143">
        <f>IF(N186="zákl. přenesená",J186,0)</f>
        <v>0</v>
      </c>
      <c r="BH186" s="143">
        <f>IF(N186="sníž. přenesená",J186,0)</f>
        <v>0</v>
      </c>
      <c r="BI186" s="143">
        <f>IF(N186="nulová",J186,0)</f>
        <v>0</v>
      </c>
      <c r="BJ186" s="14" t="s">
        <v>86</v>
      </c>
      <c r="BK186" s="143">
        <f>ROUND(I186*H186,2)</f>
        <v>0</v>
      </c>
      <c r="BL186" s="14" t="s">
        <v>146</v>
      </c>
      <c r="BM186" s="142" t="s">
        <v>255</v>
      </c>
    </row>
    <row r="187" spans="2:65" s="1" customFormat="1" ht="10.199999999999999">
      <c r="B187" s="29"/>
      <c r="D187" s="144" t="s">
        <v>148</v>
      </c>
      <c r="F187" s="145" t="s">
        <v>256</v>
      </c>
      <c r="I187" s="146"/>
      <c r="L187" s="29"/>
      <c r="M187" s="147"/>
      <c r="T187" s="53"/>
      <c r="AT187" s="14" t="s">
        <v>148</v>
      </c>
      <c r="AU187" s="14" t="s">
        <v>88</v>
      </c>
    </row>
    <row r="188" spans="2:65" s="1" customFormat="1" ht="24.15" customHeight="1">
      <c r="B188" s="29"/>
      <c r="C188" s="130" t="s">
        <v>257</v>
      </c>
      <c r="D188" s="130" t="s">
        <v>142</v>
      </c>
      <c r="E188" s="131" t="s">
        <v>258</v>
      </c>
      <c r="F188" s="132" t="s">
        <v>259</v>
      </c>
      <c r="G188" s="133" t="s">
        <v>164</v>
      </c>
      <c r="H188" s="134">
        <v>0.05</v>
      </c>
      <c r="I188" s="135"/>
      <c r="J188" s="136">
        <f>ROUND(I188*H188,2)</f>
        <v>0</v>
      </c>
      <c r="K188" s="137"/>
      <c r="L188" s="29"/>
      <c r="M188" s="138" t="s">
        <v>1</v>
      </c>
      <c r="N188" s="139" t="s">
        <v>43</v>
      </c>
      <c r="P188" s="140">
        <f>O188*H188</f>
        <v>0</v>
      </c>
      <c r="Q188" s="140">
        <v>0</v>
      </c>
      <c r="R188" s="140">
        <f>Q188*H188</f>
        <v>0</v>
      </c>
      <c r="S188" s="140">
        <v>0</v>
      </c>
      <c r="T188" s="141">
        <f>S188*H188</f>
        <v>0</v>
      </c>
      <c r="AR188" s="142" t="s">
        <v>146</v>
      </c>
      <c r="AT188" s="142" t="s">
        <v>142</v>
      </c>
      <c r="AU188" s="142" t="s">
        <v>88</v>
      </c>
      <c r="AY188" s="14" t="s">
        <v>138</v>
      </c>
      <c r="BE188" s="143">
        <f>IF(N188="základní",J188,0)</f>
        <v>0</v>
      </c>
      <c r="BF188" s="143">
        <f>IF(N188="snížená",J188,0)</f>
        <v>0</v>
      </c>
      <c r="BG188" s="143">
        <f>IF(N188="zákl. přenesená",J188,0)</f>
        <v>0</v>
      </c>
      <c r="BH188" s="143">
        <f>IF(N188="sníž. přenesená",J188,0)</f>
        <v>0</v>
      </c>
      <c r="BI188" s="143">
        <f>IF(N188="nulová",J188,0)</f>
        <v>0</v>
      </c>
      <c r="BJ188" s="14" t="s">
        <v>86</v>
      </c>
      <c r="BK188" s="143">
        <f>ROUND(I188*H188,2)</f>
        <v>0</v>
      </c>
      <c r="BL188" s="14" t="s">
        <v>146</v>
      </c>
      <c r="BM188" s="142" t="s">
        <v>260</v>
      </c>
    </row>
    <row r="189" spans="2:65" s="1" customFormat="1" ht="10.199999999999999">
      <c r="B189" s="29"/>
      <c r="D189" s="144" t="s">
        <v>148</v>
      </c>
      <c r="F189" s="145" t="s">
        <v>261</v>
      </c>
      <c r="I189" s="146"/>
      <c r="L189" s="29"/>
      <c r="M189" s="147"/>
      <c r="T189" s="53"/>
      <c r="AT189" s="14" t="s">
        <v>148</v>
      </c>
      <c r="AU189" s="14" t="s">
        <v>88</v>
      </c>
    </row>
    <row r="190" spans="2:65" s="1" customFormat="1" ht="24.15" customHeight="1">
      <c r="B190" s="29"/>
      <c r="C190" s="130" t="s">
        <v>262</v>
      </c>
      <c r="D190" s="130" t="s">
        <v>142</v>
      </c>
      <c r="E190" s="131" t="s">
        <v>263</v>
      </c>
      <c r="F190" s="132" t="s">
        <v>264</v>
      </c>
      <c r="G190" s="133" t="s">
        <v>164</v>
      </c>
      <c r="H190" s="134">
        <v>0.05</v>
      </c>
      <c r="I190" s="135"/>
      <c r="J190" s="136">
        <f>ROUND(I190*H190,2)</f>
        <v>0</v>
      </c>
      <c r="K190" s="137"/>
      <c r="L190" s="29"/>
      <c r="M190" s="138" t="s">
        <v>1</v>
      </c>
      <c r="N190" s="139" t="s">
        <v>43</v>
      </c>
      <c r="P190" s="140">
        <f>O190*H190</f>
        <v>0</v>
      </c>
      <c r="Q190" s="140">
        <v>0</v>
      </c>
      <c r="R190" s="140">
        <f>Q190*H190</f>
        <v>0</v>
      </c>
      <c r="S190" s="140">
        <v>0</v>
      </c>
      <c r="T190" s="141">
        <f>S190*H190</f>
        <v>0</v>
      </c>
      <c r="AR190" s="142" t="s">
        <v>146</v>
      </c>
      <c r="AT190" s="142" t="s">
        <v>142</v>
      </c>
      <c r="AU190" s="142" t="s">
        <v>88</v>
      </c>
      <c r="AY190" s="14" t="s">
        <v>138</v>
      </c>
      <c r="BE190" s="143">
        <f>IF(N190="základní",J190,0)</f>
        <v>0</v>
      </c>
      <c r="BF190" s="143">
        <f>IF(N190="snížená",J190,0)</f>
        <v>0</v>
      </c>
      <c r="BG190" s="143">
        <f>IF(N190="zákl. přenesená",J190,0)</f>
        <v>0</v>
      </c>
      <c r="BH190" s="143">
        <f>IF(N190="sníž. přenesená",J190,0)</f>
        <v>0</v>
      </c>
      <c r="BI190" s="143">
        <f>IF(N190="nulová",J190,0)</f>
        <v>0</v>
      </c>
      <c r="BJ190" s="14" t="s">
        <v>86</v>
      </c>
      <c r="BK190" s="143">
        <f>ROUND(I190*H190,2)</f>
        <v>0</v>
      </c>
      <c r="BL190" s="14" t="s">
        <v>146</v>
      </c>
      <c r="BM190" s="142" t="s">
        <v>265</v>
      </c>
    </row>
    <row r="191" spans="2:65" s="1" customFormat="1" ht="19.2">
      <c r="B191" s="29"/>
      <c r="D191" s="144" t="s">
        <v>148</v>
      </c>
      <c r="F191" s="145" t="s">
        <v>264</v>
      </c>
      <c r="I191" s="146"/>
      <c r="L191" s="29"/>
      <c r="M191" s="147"/>
      <c r="T191" s="53"/>
      <c r="AT191" s="14" t="s">
        <v>148</v>
      </c>
      <c r="AU191" s="14" t="s">
        <v>88</v>
      </c>
    </row>
    <row r="192" spans="2:65" s="11" customFormat="1" ht="22.8" customHeight="1">
      <c r="B192" s="118"/>
      <c r="D192" s="119" t="s">
        <v>77</v>
      </c>
      <c r="E192" s="128" t="s">
        <v>266</v>
      </c>
      <c r="F192" s="128" t="s">
        <v>267</v>
      </c>
      <c r="I192" s="121"/>
      <c r="J192" s="129">
        <f>BK192</f>
        <v>0</v>
      </c>
      <c r="L192" s="118"/>
      <c r="M192" s="123"/>
      <c r="P192" s="124">
        <f>SUM(P193:P198)</f>
        <v>0</v>
      </c>
      <c r="R192" s="124">
        <f>SUM(R193:R198)</f>
        <v>1.64E-3</v>
      </c>
      <c r="T192" s="125">
        <f>SUM(T193:T198)</f>
        <v>0</v>
      </c>
      <c r="AR192" s="119" t="s">
        <v>88</v>
      </c>
      <c r="AT192" s="126" t="s">
        <v>77</v>
      </c>
      <c r="AU192" s="126" t="s">
        <v>86</v>
      </c>
      <c r="AY192" s="119" t="s">
        <v>138</v>
      </c>
      <c r="BK192" s="127">
        <f>SUM(BK193:BK198)</f>
        <v>0</v>
      </c>
    </row>
    <row r="193" spans="2:65" s="1" customFormat="1" ht="16.5" customHeight="1">
      <c r="B193" s="29"/>
      <c r="C193" s="130" t="s">
        <v>268</v>
      </c>
      <c r="D193" s="130" t="s">
        <v>142</v>
      </c>
      <c r="E193" s="131" t="s">
        <v>269</v>
      </c>
      <c r="F193" s="132" t="s">
        <v>270</v>
      </c>
      <c r="G193" s="133" t="s">
        <v>187</v>
      </c>
      <c r="H193" s="134">
        <v>4</v>
      </c>
      <c r="I193" s="135"/>
      <c r="J193" s="136">
        <f>ROUND(I193*H193,2)</f>
        <v>0</v>
      </c>
      <c r="K193" s="137"/>
      <c r="L193" s="29"/>
      <c r="M193" s="138" t="s">
        <v>1</v>
      </c>
      <c r="N193" s="139" t="s">
        <v>43</v>
      </c>
      <c r="P193" s="140">
        <f>O193*H193</f>
        <v>0</v>
      </c>
      <c r="Q193" s="140">
        <v>4.0999999999999999E-4</v>
      </c>
      <c r="R193" s="140">
        <f>Q193*H193</f>
        <v>1.64E-3</v>
      </c>
      <c r="S193" s="140">
        <v>0</v>
      </c>
      <c r="T193" s="141">
        <f>S193*H193</f>
        <v>0</v>
      </c>
      <c r="AR193" s="142" t="s">
        <v>224</v>
      </c>
      <c r="AT193" s="142" t="s">
        <v>142</v>
      </c>
      <c r="AU193" s="142" t="s">
        <v>88</v>
      </c>
      <c r="AY193" s="14" t="s">
        <v>138</v>
      </c>
      <c r="BE193" s="143">
        <f>IF(N193="základní",J193,0)</f>
        <v>0</v>
      </c>
      <c r="BF193" s="143">
        <f>IF(N193="snížená",J193,0)</f>
        <v>0</v>
      </c>
      <c r="BG193" s="143">
        <f>IF(N193="zákl. přenesená",J193,0)</f>
        <v>0</v>
      </c>
      <c r="BH193" s="143">
        <f>IF(N193="sníž. přenesená",J193,0)</f>
        <v>0</v>
      </c>
      <c r="BI193" s="143">
        <f>IF(N193="nulová",J193,0)</f>
        <v>0</v>
      </c>
      <c r="BJ193" s="14" t="s">
        <v>86</v>
      </c>
      <c r="BK193" s="143">
        <f>ROUND(I193*H193,2)</f>
        <v>0</v>
      </c>
      <c r="BL193" s="14" t="s">
        <v>224</v>
      </c>
      <c r="BM193" s="142" t="s">
        <v>271</v>
      </c>
    </row>
    <row r="194" spans="2:65" s="1" customFormat="1" ht="10.199999999999999">
      <c r="B194" s="29"/>
      <c r="D194" s="144" t="s">
        <v>148</v>
      </c>
      <c r="F194" s="145" t="s">
        <v>272</v>
      </c>
      <c r="I194" s="146"/>
      <c r="L194" s="29"/>
      <c r="M194" s="147"/>
      <c r="T194" s="53"/>
      <c r="AT194" s="14" t="s">
        <v>148</v>
      </c>
      <c r="AU194" s="14" t="s">
        <v>88</v>
      </c>
    </row>
    <row r="195" spans="2:65" s="1" customFormat="1" ht="28.8">
      <c r="B195" s="29"/>
      <c r="D195" s="144" t="s">
        <v>157</v>
      </c>
      <c r="F195" s="148" t="s">
        <v>273</v>
      </c>
      <c r="I195" s="146"/>
      <c r="L195" s="29"/>
      <c r="M195" s="147"/>
      <c r="T195" s="53"/>
      <c r="AT195" s="14" t="s">
        <v>157</v>
      </c>
      <c r="AU195" s="14" t="s">
        <v>88</v>
      </c>
    </row>
    <row r="196" spans="2:65" s="1" customFormat="1" ht="16.5" customHeight="1">
      <c r="B196" s="29"/>
      <c r="C196" s="130" t="s">
        <v>274</v>
      </c>
      <c r="D196" s="130" t="s">
        <v>142</v>
      </c>
      <c r="E196" s="131" t="s">
        <v>275</v>
      </c>
      <c r="F196" s="132" t="s">
        <v>276</v>
      </c>
      <c r="G196" s="133" t="s">
        <v>164</v>
      </c>
      <c r="H196" s="134">
        <v>0.01</v>
      </c>
      <c r="I196" s="135"/>
      <c r="J196" s="136">
        <f>ROUND(I196*H196,2)</f>
        <v>0</v>
      </c>
      <c r="K196" s="137"/>
      <c r="L196" s="29"/>
      <c r="M196" s="138" t="s">
        <v>1</v>
      </c>
      <c r="N196" s="139" t="s">
        <v>43</v>
      </c>
      <c r="P196" s="140">
        <f>O196*H196</f>
        <v>0</v>
      </c>
      <c r="Q196" s="140">
        <v>0</v>
      </c>
      <c r="R196" s="140">
        <f>Q196*H196</f>
        <v>0</v>
      </c>
      <c r="S196" s="140">
        <v>0</v>
      </c>
      <c r="T196" s="141">
        <f>S196*H196</f>
        <v>0</v>
      </c>
      <c r="AR196" s="142" t="s">
        <v>224</v>
      </c>
      <c r="AT196" s="142" t="s">
        <v>142</v>
      </c>
      <c r="AU196" s="142" t="s">
        <v>88</v>
      </c>
      <c r="AY196" s="14" t="s">
        <v>138</v>
      </c>
      <c r="BE196" s="143">
        <f>IF(N196="základní",J196,0)</f>
        <v>0</v>
      </c>
      <c r="BF196" s="143">
        <f>IF(N196="snížená",J196,0)</f>
        <v>0</v>
      </c>
      <c r="BG196" s="143">
        <f>IF(N196="zákl. přenesená",J196,0)</f>
        <v>0</v>
      </c>
      <c r="BH196" s="143">
        <f>IF(N196="sníž. přenesená",J196,0)</f>
        <v>0</v>
      </c>
      <c r="BI196" s="143">
        <f>IF(N196="nulová",J196,0)</f>
        <v>0</v>
      </c>
      <c r="BJ196" s="14" t="s">
        <v>86</v>
      </c>
      <c r="BK196" s="143">
        <f>ROUND(I196*H196,2)</f>
        <v>0</v>
      </c>
      <c r="BL196" s="14" t="s">
        <v>224</v>
      </c>
      <c r="BM196" s="142" t="s">
        <v>277</v>
      </c>
    </row>
    <row r="197" spans="2:65" s="1" customFormat="1" ht="19.2">
      <c r="B197" s="29"/>
      <c r="D197" s="144" t="s">
        <v>148</v>
      </c>
      <c r="F197" s="145" t="s">
        <v>278</v>
      </c>
      <c r="I197" s="146"/>
      <c r="L197" s="29"/>
      <c r="M197" s="147"/>
      <c r="T197" s="53"/>
      <c r="AT197" s="14" t="s">
        <v>148</v>
      </c>
      <c r="AU197" s="14" t="s">
        <v>88</v>
      </c>
    </row>
    <row r="198" spans="2:65" s="1" customFormat="1" ht="67.2">
      <c r="B198" s="29"/>
      <c r="D198" s="144" t="s">
        <v>157</v>
      </c>
      <c r="F198" s="148" t="s">
        <v>279</v>
      </c>
      <c r="I198" s="146"/>
      <c r="L198" s="29"/>
      <c r="M198" s="147"/>
      <c r="T198" s="53"/>
      <c r="AT198" s="14" t="s">
        <v>157</v>
      </c>
      <c r="AU198" s="14" t="s">
        <v>88</v>
      </c>
    </row>
    <row r="199" spans="2:65" s="11" customFormat="1" ht="22.8" customHeight="1">
      <c r="B199" s="118"/>
      <c r="D199" s="119" t="s">
        <v>77</v>
      </c>
      <c r="E199" s="128" t="s">
        <v>280</v>
      </c>
      <c r="F199" s="128" t="s">
        <v>281</v>
      </c>
      <c r="I199" s="121"/>
      <c r="J199" s="129">
        <f>BK199</f>
        <v>0</v>
      </c>
      <c r="L199" s="118"/>
      <c r="M199" s="123"/>
      <c r="P199" s="124">
        <f>SUM(P200:P214)</f>
        <v>0</v>
      </c>
      <c r="R199" s="124">
        <f>SUM(R200:R214)</f>
        <v>4.1849999999999998E-2</v>
      </c>
      <c r="T199" s="125">
        <f>SUM(T200:T214)</f>
        <v>0</v>
      </c>
      <c r="AR199" s="119" t="s">
        <v>88</v>
      </c>
      <c r="AT199" s="126" t="s">
        <v>77</v>
      </c>
      <c r="AU199" s="126" t="s">
        <v>86</v>
      </c>
      <c r="AY199" s="119" t="s">
        <v>138</v>
      </c>
      <c r="BK199" s="127">
        <f>SUM(BK200:BK214)</f>
        <v>0</v>
      </c>
    </row>
    <row r="200" spans="2:65" s="1" customFormat="1" ht="16.5" customHeight="1">
      <c r="B200" s="29"/>
      <c r="C200" s="130" t="s">
        <v>282</v>
      </c>
      <c r="D200" s="130" t="s">
        <v>142</v>
      </c>
      <c r="E200" s="131" t="s">
        <v>283</v>
      </c>
      <c r="F200" s="132" t="s">
        <v>284</v>
      </c>
      <c r="G200" s="133" t="s">
        <v>187</v>
      </c>
      <c r="H200" s="134">
        <v>15</v>
      </c>
      <c r="I200" s="135"/>
      <c r="J200" s="136">
        <f>ROUND(I200*H200,2)</f>
        <v>0</v>
      </c>
      <c r="K200" s="137"/>
      <c r="L200" s="29"/>
      <c r="M200" s="138" t="s">
        <v>1</v>
      </c>
      <c r="N200" s="139" t="s">
        <v>43</v>
      </c>
      <c r="P200" s="140">
        <f>O200*H200</f>
        <v>0</v>
      </c>
      <c r="Q200" s="140">
        <v>1.2600000000000001E-3</v>
      </c>
      <c r="R200" s="140">
        <f>Q200*H200</f>
        <v>1.89E-2</v>
      </c>
      <c r="S200" s="140">
        <v>0</v>
      </c>
      <c r="T200" s="141">
        <f>S200*H200</f>
        <v>0</v>
      </c>
      <c r="AR200" s="142" t="s">
        <v>224</v>
      </c>
      <c r="AT200" s="142" t="s">
        <v>142</v>
      </c>
      <c r="AU200" s="142" t="s">
        <v>88</v>
      </c>
      <c r="AY200" s="14" t="s">
        <v>138</v>
      </c>
      <c r="BE200" s="143">
        <f>IF(N200="základní",J200,0)</f>
        <v>0</v>
      </c>
      <c r="BF200" s="143">
        <f>IF(N200="snížená",J200,0)</f>
        <v>0</v>
      </c>
      <c r="BG200" s="143">
        <f>IF(N200="zákl. přenesená",J200,0)</f>
        <v>0</v>
      </c>
      <c r="BH200" s="143">
        <f>IF(N200="sníž. přenesená",J200,0)</f>
        <v>0</v>
      </c>
      <c r="BI200" s="143">
        <f>IF(N200="nulová",J200,0)</f>
        <v>0</v>
      </c>
      <c r="BJ200" s="14" t="s">
        <v>86</v>
      </c>
      <c r="BK200" s="143">
        <f>ROUND(I200*H200,2)</f>
        <v>0</v>
      </c>
      <c r="BL200" s="14" t="s">
        <v>224</v>
      </c>
      <c r="BM200" s="142" t="s">
        <v>285</v>
      </c>
    </row>
    <row r="201" spans="2:65" s="1" customFormat="1" ht="10.199999999999999">
      <c r="B201" s="29"/>
      <c r="D201" s="144" t="s">
        <v>148</v>
      </c>
      <c r="F201" s="145" t="s">
        <v>286</v>
      </c>
      <c r="I201" s="146"/>
      <c r="L201" s="29"/>
      <c r="M201" s="147"/>
      <c r="T201" s="53"/>
      <c r="AT201" s="14" t="s">
        <v>148</v>
      </c>
      <c r="AU201" s="14" t="s">
        <v>88</v>
      </c>
    </row>
    <row r="202" spans="2:65" s="1" customFormat="1" ht="10.199999999999999">
      <c r="B202" s="29"/>
      <c r="D202" s="160" t="s">
        <v>227</v>
      </c>
      <c r="F202" s="161" t="s">
        <v>287</v>
      </c>
      <c r="I202" s="146"/>
      <c r="L202" s="29"/>
      <c r="M202" s="147"/>
      <c r="T202" s="53"/>
      <c r="AT202" s="14" t="s">
        <v>227</v>
      </c>
      <c r="AU202" s="14" t="s">
        <v>88</v>
      </c>
    </row>
    <row r="203" spans="2:65" s="1" customFormat="1" ht="16.5" customHeight="1">
      <c r="B203" s="29"/>
      <c r="C203" s="130" t="s">
        <v>288</v>
      </c>
      <c r="D203" s="130" t="s">
        <v>142</v>
      </c>
      <c r="E203" s="131" t="s">
        <v>289</v>
      </c>
      <c r="F203" s="132" t="s">
        <v>290</v>
      </c>
      <c r="G203" s="133" t="s">
        <v>187</v>
      </c>
      <c r="H203" s="134">
        <v>15</v>
      </c>
      <c r="I203" s="135"/>
      <c r="J203" s="136">
        <f>ROUND(I203*H203,2)</f>
        <v>0</v>
      </c>
      <c r="K203" s="137"/>
      <c r="L203" s="29"/>
      <c r="M203" s="138" t="s">
        <v>1</v>
      </c>
      <c r="N203" s="139" t="s">
        <v>43</v>
      </c>
      <c r="P203" s="140">
        <f>O203*H203</f>
        <v>0</v>
      </c>
      <c r="Q203" s="140">
        <v>1.5299999999999999E-3</v>
      </c>
      <c r="R203" s="140">
        <f>Q203*H203</f>
        <v>2.2949999999999998E-2</v>
      </c>
      <c r="S203" s="140">
        <v>0</v>
      </c>
      <c r="T203" s="141">
        <f>S203*H203</f>
        <v>0</v>
      </c>
      <c r="AR203" s="142" t="s">
        <v>224</v>
      </c>
      <c r="AT203" s="142" t="s">
        <v>142</v>
      </c>
      <c r="AU203" s="142" t="s">
        <v>88</v>
      </c>
      <c r="AY203" s="14" t="s">
        <v>138</v>
      </c>
      <c r="BE203" s="143">
        <f>IF(N203="základní",J203,0)</f>
        <v>0</v>
      </c>
      <c r="BF203" s="143">
        <f>IF(N203="snížená",J203,0)</f>
        <v>0</v>
      </c>
      <c r="BG203" s="143">
        <f>IF(N203="zákl. přenesená",J203,0)</f>
        <v>0</v>
      </c>
      <c r="BH203" s="143">
        <f>IF(N203="sníž. přenesená",J203,0)</f>
        <v>0</v>
      </c>
      <c r="BI203" s="143">
        <f>IF(N203="nulová",J203,0)</f>
        <v>0</v>
      </c>
      <c r="BJ203" s="14" t="s">
        <v>86</v>
      </c>
      <c r="BK203" s="143">
        <f>ROUND(I203*H203,2)</f>
        <v>0</v>
      </c>
      <c r="BL203" s="14" t="s">
        <v>224</v>
      </c>
      <c r="BM203" s="142" t="s">
        <v>291</v>
      </c>
    </row>
    <row r="204" spans="2:65" s="1" customFormat="1" ht="10.199999999999999">
      <c r="B204" s="29"/>
      <c r="D204" s="144" t="s">
        <v>148</v>
      </c>
      <c r="F204" s="145" t="s">
        <v>292</v>
      </c>
      <c r="I204" s="146"/>
      <c r="L204" s="29"/>
      <c r="M204" s="147"/>
      <c r="T204" s="53"/>
      <c r="AT204" s="14" t="s">
        <v>148</v>
      </c>
      <c r="AU204" s="14" t="s">
        <v>88</v>
      </c>
    </row>
    <row r="205" spans="2:65" s="1" customFormat="1" ht="21.75" customHeight="1">
      <c r="B205" s="29"/>
      <c r="C205" s="130" t="s">
        <v>293</v>
      </c>
      <c r="D205" s="130" t="s">
        <v>142</v>
      </c>
      <c r="E205" s="131" t="s">
        <v>294</v>
      </c>
      <c r="F205" s="132" t="s">
        <v>295</v>
      </c>
      <c r="G205" s="133" t="s">
        <v>187</v>
      </c>
      <c r="H205" s="134">
        <v>30</v>
      </c>
      <c r="I205" s="135"/>
      <c r="J205" s="136">
        <f>ROUND(I205*H205,2)</f>
        <v>0</v>
      </c>
      <c r="K205" s="137"/>
      <c r="L205" s="29"/>
      <c r="M205" s="138" t="s">
        <v>1</v>
      </c>
      <c r="N205" s="139" t="s">
        <v>43</v>
      </c>
      <c r="P205" s="140">
        <f>O205*H205</f>
        <v>0</v>
      </c>
      <c r="Q205" s="140">
        <v>0</v>
      </c>
      <c r="R205" s="140">
        <f>Q205*H205</f>
        <v>0</v>
      </c>
      <c r="S205" s="140">
        <v>0</v>
      </c>
      <c r="T205" s="141">
        <f>S205*H205</f>
        <v>0</v>
      </c>
      <c r="AR205" s="142" t="s">
        <v>224</v>
      </c>
      <c r="AT205" s="142" t="s">
        <v>142</v>
      </c>
      <c r="AU205" s="142" t="s">
        <v>88</v>
      </c>
      <c r="AY205" s="14" t="s">
        <v>138</v>
      </c>
      <c r="BE205" s="143">
        <f>IF(N205="základní",J205,0)</f>
        <v>0</v>
      </c>
      <c r="BF205" s="143">
        <f>IF(N205="snížená",J205,0)</f>
        <v>0</v>
      </c>
      <c r="BG205" s="143">
        <f>IF(N205="zákl. přenesená",J205,0)</f>
        <v>0</v>
      </c>
      <c r="BH205" s="143">
        <f>IF(N205="sníž. přenesená",J205,0)</f>
        <v>0</v>
      </c>
      <c r="BI205" s="143">
        <f>IF(N205="nulová",J205,0)</f>
        <v>0</v>
      </c>
      <c r="BJ205" s="14" t="s">
        <v>86</v>
      </c>
      <c r="BK205" s="143">
        <f>ROUND(I205*H205,2)</f>
        <v>0</v>
      </c>
      <c r="BL205" s="14" t="s">
        <v>224</v>
      </c>
      <c r="BM205" s="142" t="s">
        <v>296</v>
      </c>
    </row>
    <row r="206" spans="2:65" s="1" customFormat="1" ht="19.2">
      <c r="B206" s="29"/>
      <c r="D206" s="144" t="s">
        <v>148</v>
      </c>
      <c r="F206" s="145" t="s">
        <v>297</v>
      </c>
      <c r="I206" s="146"/>
      <c r="L206" s="29"/>
      <c r="M206" s="147"/>
      <c r="T206" s="53"/>
      <c r="AT206" s="14" t="s">
        <v>148</v>
      </c>
      <c r="AU206" s="14" t="s">
        <v>88</v>
      </c>
    </row>
    <row r="207" spans="2:65" s="1" customFormat="1" ht="16.5" customHeight="1">
      <c r="B207" s="29"/>
      <c r="C207" s="130" t="s">
        <v>7</v>
      </c>
      <c r="D207" s="130" t="s">
        <v>142</v>
      </c>
      <c r="E207" s="131" t="s">
        <v>298</v>
      </c>
      <c r="F207" s="132" t="s">
        <v>299</v>
      </c>
      <c r="G207" s="133" t="s">
        <v>187</v>
      </c>
      <c r="H207" s="134">
        <v>30</v>
      </c>
      <c r="I207" s="135"/>
      <c r="J207" s="136">
        <f>ROUND(I207*H207,2)</f>
        <v>0</v>
      </c>
      <c r="K207" s="137"/>
      <c r="L207" s="29"/>
      <c r="M207" s="138" t="s">
        <v>1</v>
      </c>
      <c r="N207" s="139" t="s">
        <v>43</v>
      </c>
      <c r="P207" s="140">
        <f>O207*H207</f>
        <v>0</v>
      </c>
      <c r="Q207" s="140">
        <v>0</v>
      </c>
      <c r="R207" s="140">
        <f>Q207*H207</f>
        <v>0</v>
      </c>
      <c r="S207" s="140">
        <v>0</v>
      </c>
      <c r="T207" s="141">
        <f>S207*H207</f>
        <v>0</v>
      </c>
      <c r="AR207" s="142" t="s">
        <v>224</v>
      </c>
      <c r="AT207" s="142" t="s">
        <v>142</v>
      </c>
      <c r="AU207" s="142" t="s">
        <v>88</v>
      </c>
      <c r="AY207" s="14" t="s">
        <v>138</v>
      </c>
      <c r="BE207" s="143">
        <f>IF(N207="základní",J207,0)</f>
        <v>0</v>
      </c>
      <c r="BF207" s="143">
        <f>IF(N207="snížená",J207,0)</f>
        <v>0</v>
      </c>
      <c r="BG207" s="143">
        <f>IF(N207="zákl. přenesená",J207,0)</f>
        <v>0</v>
      </c>
      <c r="BH207" s="143">
        <f>IF(N207="sníž. přenesená",J207,0)</f>
        <v>0</v>
      </c>
      <c r="BI207" s="143">
        <f>IF(N207="nulová",J207,0)</f>
        <v>0</v>
      </c>
      <c r="BJ207" s="14" t="s">
        <v>86</v>
      </c>
      <c r="BK207" s="143">
        <f>ROUND(I207*H207,2)</f>
        <v>0</v>
      </c>
      <c r="BL207" s="14" t="s">
        <v>224</v>
      </c>
      <c r="BM207" s="142" t="s">
        <v>300</v>
      </c>
    </row>
    <row r="208" spans="2:65" s="1" customFormat="1" ht="19.2">
      <c r="B208" s="29"/>
      <c r="D208" s="144" t="s">
        <v>148</v>
      </c>
      <c r="F208" s="145" t="s">
        <v>301</v>
      </c>
      <c r="I208" s="146"/>
      <c r="L208" s="29"/>
      <c r="M208" s="147"/>
      <c r="T208" s="53"/>
      <c r="AT208" s="14" t="s">
        <v>148</v>
      </c>
      <c r="AU208" s="14" t="s">
        <v>88</v>
      </c>
    </row>
    <row r="209" spans="2:65" s="1" customFormat="1" ht="16.5" customHeight="1">
      <c r="B209" s="29"/>
      <c r="C209" s="130" t="s">
        <v>302</v>
      </c>
      <c r="D209" s="130" t="s">
        <v>142</v>
      </c>
      <c r="E209" s="131" t="s">
        <v>303</v>
      </c>
      <c r="F209" s="132" t="s">
        <v>304</v>
      </c>
      <c r="G209" s="133" t="s">
        <v>187</v>
      </c>
      <c r="H209" s="134">
        <v>30</v>
      </c>
      <c r="I209" s="135"/>
      <c r="J209" s="136">
        <f>ROUND(I209*H209,2)</f>
        <v>0</v>
      </c>
      <c r="K209" s="137"/>
      <c r="L209" s="29"/>
      <c r="M209" s="138" t="s">
        <v>1</v>
      </c>
      <c r="N209" s="139" t="s">
        <v>43</v>
      </c>
      <c r="P209" s="140">
        <f>O209*H209</f>
        <v>0</v>
      </c>
      <c r="Q209" s="140">
        <v>0</v>
      </c>
      <c r="R209" s="140">
        <f>Q209*H209</f>
        <v>0</v>
      </c>
      <c r="S209" s="140">
        <v>0</v>
      </c>
      <c r="T209" s="141">
        <f>S209*H209</f>
        <v>0</v>
      </c>
      <c r="AR209" s="142" t="s">
        <v>224</v>
      </c>
      <c r="AT209" s="142" t="s">
        <v>142</v>
      </c>
      <c r="AU209" s="142" t="s">
        <v>88</v>
      </c>
      <c r="AY209" s="14" t="s">
        <v>138</v>
      </c>
      <c r="BE209" s="143">
        <f>IF(N209="základní",J209,0)</f>
        <v>0</v>
      </c>
      <c r="BF209" s="143">
        <f>IF(N209="snížená",J209,0)</f>
        <v>0</v>
      </c>
      <c r="BG209" s="143">
        <f>IF(N209="zákl. přenesená",J209,0)</f>
        <v>0</v>
      </c>
      <c r="BH209" s="143">
        <f>IF(N209="sníž. přenesená",J209,0)</f>
        <v>0</v>
      </c>
      <c r="BI209" s="143">
        <f>IF(N209="nulová",J209,0)</f>
        <v>0</v>
      </c>
      <c r="BJ209" s="14" t="s">
        <v>86</v>
      </c>
      <c r="BK209" s="143">
        <f>ROUND(I209*H209,2)</f>
        <v>0</v>
      </c>
      <c r="BL209" s="14" t="s">
        <v>224</v>
      </c>
      <c r="BM209" s="142" t="s">
        <v>305</v>
      </c>
    </row>
    <row r="210" spans="2:65" s="1" customFormat="1" ht="10.199999999999999">
      <c r="B210" s="29"/>
      <c r="D210" s="144" t="s">
        <v>148</v>
      </c>
      <c r="F210" s="145" t="s">
        <v>306</v>
      </c>
      <c r="I210" s="146"/>
      <c r="L210" s="29"/>
      <c r="M210" s="147"/>
      <c r="T210" s="53"/>
      <c r="AT210" s="14" t="s">
        <v>148</v>
      </c>
      <c r="AU210" s="14" t="s">
        <v>88</v>
      </c>
    </row>
    <row r="211" spans="2:65" s="1" customFormat="1" ht="16.5" customHeight="1">
      <c r="B211" s="29"/>
      <c r="C211" s="130" t="s">
        <v>307</v>
      </c>
      <c r="D211" s="130" t="s">
        <v>142</v>
      </c>
      <c r="E211" s="131" t="s">
        <v>308</v>
      </c>
      <c r="F211" s="132" t="s">
        <v>309</v>
      </c>
      <c r="G211" s="133" t="s">
        <v>187</v>
      </c>
      <c r="H211" s="134">
        <v>30</v>
      </c>
      <c r="I211" s="135"/>
      <c r="J211" s="136">
        <f>ROUND(I211*H211,2)</f>
        <v>0</v>
      </c>
      <c r="K211" s="137"/>
      <c r="L211" s="29"/>
      <c r="M211" s="138" t="s">
        <v>1</v>
      </c>
      <c r="N211" s="139" t="s">
        <v>43</v>
      </c>
      <c r="P211" s="140">
        <f>O211*H211</f>
        <v>0</v>
      </c>
      <c r="Q211" s="140">
        <v>0</v>
      </c>
      <c r="R211" s="140">
        <f>Q211*H211</f>
        <v>0</v>
      </c>
      <c r="S211" s="140">
        <v>0</v>
      </c>
      <c r="T211" s="141">
        <f>S211*H211</f>
        <v>0</v>
      </c>
      <c r="AR211" s="142" t="s">
        <v>224</v>
      </c>
      <c r="AT211" s="142" t="s">
        <v>142</v>
      </c>
      <c r="AU211" s="142" t="s">
        <v>88</v>
      </c>
      <c r="AY211" s="14" t="s">
        <v>138</v>
      </c>
      <c r="BE211" s="143">
        <f>IF(N211="základní",J211,0)</f>
        <v>0</v>
      </c>
      <c r="BF211" s="143">
        <f>IF(N211="snížená",J211,0)</f>
        <v>0</v>
      </c>
      <c r="BG211" s="143">
        <f>IF(N211="zákl. přenesená",J211,0)</f>
        <v>0</v>
      </c>
      <c r="BH211" s="143">
        <f>IF(N211="sníž. přenesená",J211,0)</f>
        <v>0</v>
      </c>
      <c r="BI211" s="143">
        <f>IF(N211="nulová",J211,0)</f>
        <v>0</v>
      </c>
      <c r="BJ211" s="14" t="s">
        <v>86</v>
      </c>
      <c r="BK211" s="143">
        <f>ROUND(I211*H211,2)</f>
        <v>0</v>
      </c>
      <c r="BL211" s="14" t="s">
        <v>224</v>
      </c>
      <c r="BM211" s="142" t="s">
        <v>310</v>
      </c>
    </row>
    <row r="212" spans="2:65" s="1" customFormat="1" ht="10.199999999999999">
      <c r="B212" s="29"/>
      <c r="D212" s="144" t="s">
        <v>148</v>
      </c>
      <c r="F212" s="145" t="s">
        <v>309</v>
      </c>
      <c r="I212" s="146"/>
      <c r="L212" s="29"/>
      <c r="M212" s="147"/>
      <c r="T212" s="53"/>
      <c r="AT212" s="14" t="s">
        <v>148</v>
      </c>
      <c r="AU212" s="14" t="s">
        <v>88</v>
      </c>
    </row>
    <row r="213" spans="2:65" s="1" customFormat="1" ht="16.5" customHeight="1">
      <c r="B213" s="29"/>
      <c r="C213" s="130" t="s">
        <v>311</v>
      </c>
      <c r="D213" s="130" t="s">
        <v>142</v>
      </c>
      <c r="E213" s="131" t="s">
        <v>312</v>
      </c>
      <c r="F213" s="132" t="s">
        <v>313</v>
      </c>
      <c r="G213" s="133" t="s">
        <v>164</v>
      </c>
      <c r="H213" s="134">
        <v>0.1</v>
      </c>
      <c r="I213" s="135"/>
      <c r="J213" s="136">
        <f>ROUND(I213*H213,2)</f>
        <v>0</v>
      </c>
      <c r="K213" s="137"/>
      <c r="L213" s="29"/>
      <c r="M213" s="138" t="s">
        <v>1</v>
      </c>
      <c r="N213" s="139" t="s">
        <v>43</v>
      </c>
      <c r="P213" s="140">
        <f>O213*H213</f>
        <v>0</v>
      </c>
      <c r="Q213" s="140">
        <v>0</v>
      </c>
      <c r="R213" s="140">
        <f>Q213*H213</f>
        <v>0</v>
      </c>
      <c r="S213" s="140">
        <v>0</v>
      </c>
      <c r="T213" s="141">
        <f>S213*H213</f>
        <v>0</v>
      </c>
      <c r="AR213" s="142" t="s">
        <v>224</v>
      </c>
      <c r="AT213" s="142" t="s">
        <v>142</v>
      </c>
      <c r="AU213" s="142" t="s">
        <v>88</v>
      </c>
      <c r="AY213" s="14" t="s">
        <v>138</v>
      </c>
      <c r="BE213" s="143">
        <f>IF(N213="základní",J213,0)</f>
        <v>0</v>
      </c>
      <c r="BF213" s="143">
        <f>IF(N213="snížená",J213,0)</f>
        <v>0</v>
      </c>
      <c r="BG213" s="143">
        <f>IF(N213="zákl. přenesená",J213,0)</f>
        <v>0</v>
      </c>
      <c r="BH213" s="143">
        <f>IF(N213="sníž. přenesená",J213,0)</f>
        <v>0</v>
      </c>
      <c r="BI213" s="143">
        <f>IF(N213="nulová",J213,0)</f>
        <v>0</v>
      </c>
      <c r="BJ213" s="14" t="s">
        <v>86</v>
      </c>
      <c r="BK213" s="143">
        <f>ROUND(I213*H213,2)</f>
        <v>0</v>
      </c>
      <c r="BL213" s="14" t="s">
        <v>224</v>
      </c>
      <c r="BM213" s="142" t="s">
        <v>314</v>
      </c>
    </row>
    <row r="214" spans="2:65" s="1" customFormat="1" ht="19.2">
      <c r="B214" s="29"/>
      <c r="D214" s="144" t="s">
        <v>148</v>
      </c>
      <c r="F214" s="145" t="s">
        <v>315</v>
      </c>
      <c r="I214" s="146"/>
      <c r="L214" s="29"/>
      <c r="M214" s="147"/>
      <c r="T214" s="53"/>
      <c r="AT214" s="14" t="s">
        <v>148</v>
      </c>
      <c r="AU214" s="14" t="s">
        <v>88</v>
      </c>
    </row>
    <row r="215" spans="2:65" s="11" customFormat="1" ht="22.8" customHeight="1">
      <c r="B215" s="118"/>
      <c r="D215" s="119" t="s">
        <v>77</v>
      </c>
      <c r="E215" s="128" t="s">
        <v>316</v>
      </c>
      <c r="F215" s="128" t="s">
        <v>317</v>
      </c>
      <c r="I215" s="121"/>
      <c r="J215" s="129">
        <f>BK215</f>
        <v>0</v>
      </c>
      <c r="L215" s="118"/>
      <c r="M215" s="123"/>
      <c r="P215" s="124">
        <f>SUM(P216:P217)</f>
        <v>0</v>
      </c>
      <c r="R215" s="124">
        <f>SUM(R216:R217)</f>
        <v>3.6800000000000001E-3</v>
      </c>
      <c r="T215" s="125">
        <f>SUM(T216:T217)</f>
        <v>0</v>
      </c>
      <c r="AR215" s="119" t="s">
        <v>88</v>
      </c>
      <c r="AT215" s="126" t="s">
        <v>77</v>
      </c>
      <c r="AU215" s="126" t="s">
        <v>86</v>
      </c>
      <c r="AY215" s="119" t="s">
        <v>138</v>
      </c>
      <c r="BK215" s="127">
        <f>SUM(BK216:BK217)</f>
        <v>0</v>
      </c>
    </row>
    <row r="216" spans="2:65" s="1" customFormat="1" ht="24.15" customHeight="1">
      <c r="B216" s="29"/>
      <c r="C216" s="130" t="s">
        <v>318</v>
      </c>
      <c r="D216" s="130" t="s">
        <v>142</v>
      </c>
      <c r="E216" s="131" t="s">
        <v>319</v>
      </c>
      <c r="F216" s="132" t="s">
        <v>320</v>
      </c>
      <c r="G216" s="133" t="s">
        <v>321</v>
      </c>
      <c r="H216" s="134">
        <v>1</v>
      </c>
      <c r="I216" s="135"/>
      <c r="J216" s="136">
        <f>ROUND(I216*H216,2)</f>
        <v>0</v>
      </c>
      <c r="K216" s="137"/>
      <c r="L216" s="29"/>
      <c r="M216" s="138" t="s">
        <v>1</v>
      </c>
      <c r="N216" s="139" t="s">
        <v>43</v>
      </c>
      <c r="P216" s="140">
        <f>O216*H216</f>
        <v>0</v>
      </c>
      <c r="Q216" s="140">
        <v>3.6800000000000001E-3</v>
      </c>
      <c r="R216" s="140">
        <f>Q216*H216</f>
        <v>3.6800000000000001E-3</v>
      </c>
      <c r="S216" s="140">
        <v>0</v>
      </c>
      <c r="T216" s="141">
        <f>S216*H216</f>
        <v>0</v>
      </c>
      <c r="AR216" s="142" t="s">
        <v>224</v>
      </c>
      <c r="AT216" s="142" t="s">
        <v>142</v>
      </c>
      <c r="AU216" s="142" t="s">
        <v>88</v>
      </c>
      <c r="AY216" s="14" t="s">
        <v>138</v>
      </c>
      <c r="BE216" s="143">
        <f>IF(N216="základní",J216,0)</f>
        <v>0</v>
      </c>
      <c r="BF216" s="143">
        <f>IF(N216="snížená",J216,0)</f>
        <v>0</v>
      </c>
      <c r="BG216" s="143">
        <f>IF(N216="zákl. přenesená",J216,0)</f>
        <v>0</v>
      </c>
      <c r="BH216" s="143">
        <f>IF(N216="sníž. přenesená",J216,0)</f>
        <v>0</v>
      </c>
      <c r="BI216" s="143">
        <f>IF(N216="nulová",J216,0)</f>
        <v>0</v>
      </c>
      <c r="BJ216" s="14" t="s">
        <v>86</v>
      </c>
      <c r="BK216" s="143">
        <f>ROUND(I216*H216,2)</f>
        <v>0</v>
      </c>
      <c r="BL216" s="14" t="s">
        <v>224</v>
      </c>
      <c r="BM216" s="142" t="s">
        <v>322</v>
      </c>
    </row>
    <row r="217" spans="2:65" s="1" customFormat="1" ht="28.8">
      <c r="B217" s="29"/>
      <c r="D217" s="144" t="s">
        <v>148</v>
      </c>
      <c r="F217" s="145" t="s">
        <v>323</v>
      </c>
      <c r="I217" s="146"/>
      <c r="L217" s="29"/>
      <c r="M217" s="147"/>
      <c r="T217" s="53"/>
      <c r="AT217" s="14" t="s">
        <v>148</v>
      </c>
      <c r="AU217" s="14" t="s">
        <v>88</v>
      </c>
    </row>
    <row r="218" spans="2:65" s="11" customFormat="1" ht="22.8" customHeight="1">
      <c r="B218" s="118"/>
      <c r="D218" s="119" t="s">
        <v>77</v>
      </c>
      <c r="E218" s="128" t="s">
        <v>324</v>
      </c>
      <c r="F218" s="128" t="s">
        <v>325</v>
      </c>
      <c r="I218" s="121"/>
      <c r="J218" s="129">
        <f>BK218</f>
        <v>0</v>
      </c>
      <c r="L218" s="118"/>
      <c r="M218" s="123"/>
      <c r="P218" s="124">
        <f>SUM(P219:P241)</f>
        <v>0</v>
      </c>
      <c r="R218" s="124">
        <f>SUM(R219:R241)</f>
        <v>1.337E-2</v>
      </c>
      <c r="T218" s="125">
        <f>SUM(T219:T241)</f>
        <v>4.5045000000000002</v>
      </c>
      <c r="AR218" s="119" t="s">
        <v>88</v>
      </c>
      <c r="AT218" s="126" t="s">
        <v>77</v>
      </c>
      <c r="AU218" s="126" t="s">
        <v>86</v>
      </c>
      <c r="AY218" s="119" t="s">
        <v>138</v>
      </c>
      <c r="BK218" s="127">
        <f>SUM(BK219:BK241)</f>
        <v>0</v>
      </c>
    </row>
    <row r="219" spans="2:65" s="1" customFormat="1" ht="16.5" customHeight="1">
      <c r="B219" s="29"/>
      <c r="C219" s="149" t="s">
        <v>326</v>
      </c>
      <c r="D219" s="149" t="s">
        <v>169</v>
      </c>
      <c r="E219" s="150" t="s">
        <v>172</v>
      </c>
      <c r="F219" s="151" t="s">
        <v>327</v>
      </c>
      <c r="G219" s="152" t="s">
        <v>328</v>
      </c>
      <c r="H219" s="153">
        <v>1</v>
      </c>
      <c r="I219" s="154"/>
      <c r="J219" s="155">
        <f>ROUND(I219*H219,2)</f>
        <v>0</v>
      </c>
      <c r="K219" s="156"/>
      <c r="L219" s="157"/>
      <c r="M219" s="158" t="s">
        <v>1</v>
      </c>
      <c r="N219" s="159" t="s">
        <v>43</v>
      </c>
      <c r="P219" s="140">
        <f>O219*H219</f>
        <v>0</v>
      </c>
      <c r="Q219" s="140">
        <v>0</v>
      </c>
      <c r="R219" s="140">
        <f>Q219*H219</f>
        <v>0</v>
      </c>
      <c r="S219" s="140">
        <v>0</v>
      </c>
      <c r="T219" s="141">
        <f>S219*H219</f>
        <v>0</v>
      </c>
      <c r="AR219" s="142" t="s">
        <v>232</v>
      </c>
      <c r="AT219" s="142" t="s">
        <v>169</v>
      </c>
      <c r="AU219" s="142" t="s">
        <v>88</v>
      </c>
      <c r="AY219" s="14" t="s">
        <v>138</v>
      </c>
      <c r="BE219" s="143">
        <f>IF(N219="základní",J219,0)</f>
        <v>0</v>
      </c>
      <c r="BF219" s="143">
        <f>IF(N219="snížená",J219,0)</f>
        <v>0</v>
      </c>
      <c r="BG219" s="143">
        <f>IF(N219="zákl. přenesená",J219,0)</f>
        <v>0</v>
      </c>
      <c r="BH219" s="143">
        <f>IF(N219="sníž. přenesená",J219,0)</f>
        <v>0</v>
      </c>
      <c r="BI219" s="143">
        <f>IF(N219="nulová",J219,0)</f>
        <v>0</v>
      </c>
      <c r="BJ219" s="14" t="s">
        <v>86</v>
      </c>
      <c r="BK219" s="143">
        <f>ROUND(I219*H219,2)</f>
        <v>0</v>
      </c>
      <c r="BL219" s="14" t="s">
        <v>224</v>
      </c>
      <c r="BM219" s="142" t="s">
        <v>329</v>
      </c>
    </row>
    <row r="220" spans="2:65" s="1" customFormat="1" ht="96">
      <c r="B220" s="29"/>
      <c r="D220" s="144" t="s">
        <v>148</v>
      </c>
      <c r="F220" s="145" t="s">
        <v>330</v>
      </c>
      <c r="I220" s="146"/>
      <c r="L220" s="29"/>
      <c r="M220" s="147"/>
      <c r="T220" s="53"/>
      <c r="AT220" s="14" t="s">
        <v>148</v>
      </c>
      <c r="AU220" s="14" t="s">
        <v>88</v>
      </c>
    </row>
    <row r="221" spans="2:65" s="1" customFormat="1" ht="16.5" customHeight="1">
      <c r="B221" s="29"/>
      <c r="C221" s="130" t="s">
        <v>331</v>
      </c>
      <c r="D221" s="130" t="s">
        <v>142</v>
      </c>
      <c r="E221" s="131" t="s">
        <v>332</v>
      </c>
      <c r="F221" s="132" t="s">
        <v>333</v>
      </c>
      <c r="G221" s="133" t="s">
        <v>334</v>
      </c>
      <c r="H221" s="134">
        <v>2</v>
      </c>
      <c r="I221" s="135"/>
      <c r="J221" s="136">
        <f>ROUND(I221*H221,2)</f>
        <v>0</v>
      </c>
      <c r="K221" s="137"/>
      <c r="L221" s="29"/>
      <c r="M221" s="138" t="s">
        <v>1</v>
      </c>
      <c r="N221" s="139" t="s">
        <v>43</v>
      </c>
      <c r="P221" s="140">
        <f>O221*H221</f>
        <v>0</v>
      </c>
      <c r="Q221" s="140">
        <v>1.7000000000000001E-4</v>
      </c>
      <c r="R221" s="140">
        <f>Q221*H221</f>
        <v>3.4000000000000002E-4</v>
      </c>
      <c r="S221" s="140">
        <v>0.47225</v>
      </c>
      <c r="T221" s="141">
        <f>S221*H221</f>
        <v>0.94450000000000001</v>
      </c>
      <c r="AR221" s="142" t="s">
        <v>224</v>
      </c>
      <c r="AT221" s="142" t="s">
        <v>142</v>
      </c>
      <c r="AU221" s="142" t="s">
        <v>88</v>
      </c>
      <c r="AY221" s="14" t="s">
        <v>138</v>
      </c>
      <c r="BE221" s="143">
        <f>IF(N221="základní",J221,0)</f>
        <v>0</v>
      </c>
      <c r="BF221" s="143">
        <f>IF(N221="snížená",J221,0)</f>
        <v>0</v>
      </c>
      <c r="BG221" s="143">
        <f>IF(N221="zákl. přenesená",J221,0)</f>
        <v>0</v>
      </c>
      <c r="BH221" s="143">
        <f>IF(N221="sníž. přenesená",J221,0)</f>
        <v>0</v>
      </c>
      <c r="BI221" s="143">
        <f>IF(N221="nulová",J221,0)</f>
        <v>0</v>
      </c>
      <c r="BJ221" s="14" t="s">
        <v>86</v>
      </c>
      <c r="BK221" s="143">
        <f>ROUND(I221*H221,2)</f>
        <v>0</v>
      </c>
      <c r="BL221" s="14" t="s">
        <v>224</v>
      </c>
      <c r="BM221" s="142" t="s">
        <v>335</v>
      </c>
    </row>
    <row r="222" spans="2:65" s="1" customFormat="1" ht="10.199999999999999">
      <c r="B222" s="29"/>
      <c r="D222" s="144" t="s">
        <v>148</v>
      </c>
      <c r="F222" s="145" t="s">
        <v>336</v>
      </c>
      <c r="I222" s="146"/>
      <c r="L222" s="29"/>
      <c r="M222" s="147"/>
      <c r="T222" s="53"/>
      <c r="AT222" s="14" t="s">
        <v>148</v>
      </c>
      <c r="AU222" s="14" t="s">
        <v>88</v>
      </c>
    </row>
    <row r="223" spans="2:65" s="1" customFormat="1" ht="10.199999999999999">
      <c r="B223" s="29"/>
      <c r="D223" s="160" t="s">
        <v>227</v>
      </c>
      <c r="F223" s="161" t="s">
        <v>337</v>
      </c>
      <c r="I223" s="146"/>
      <c r="L223" s="29"/>
      <c r="M223" s="147"/>
      <c r="T223" s="53"/>
      <c r="AT223" s="14" t="s">
        <v>227</v>
      </c>
      <c r="AU223" s="14" t="s">
        <v>88</v>
      </c>
    </row>
    <row r="224" spans="2:65" s="1" customFormat="1" ht="16.5" customHeight="1">
      <c r="B224" s="29"/>
      <c r="C224" s="149" t="s">
        <v>338</v>
      </c>
      <c r="D224" s="149" t="s">
        <v>169</v>
      </c>
      <c r="E224" s="150" t="s">
        <v>86</v>
      </c>
      <c r="F224" s="151" t="s">
        <v>339</v>
      </c>
      <c r="G224" s="152" t="s">
        <v>328</v>
      </c>
      <c r="H224" s="153">
        <v>1</v>
      </c>
      <c r="I224" s="154"/>
      <c r="J224" s="155">
        <f>ROUND(I224*H224,2)</f>
        <v>0</v>
      </c>
      <c r="K224" s="156"/>
      <c r="L224" s="157"/>
      <c r="M224" s="158" t="s">
        <v>1</v>
      </c>
      <c r="N224" s="159" t="s">
        <v>43</v>
      </c>
      <c r="P224" s="140">
        <f>O224*H224</f>
        <v>0</v>
      </c>
      <c r="Q224" s="140">
        <v>0</v>
      </c>
      <c r="R224" s="140">
        <f>Q224*H224</f>
        <v>0</v>
      </c>
      <c r="S224" s="140">
        <v>0</v>
      </c>
      <c r="T224" s="141">
        <f>S224*H224</f>
        <v>0</v>
      </c>
      <c r="AR224" s="142" t="s">
        <v>232</v>
      </c>
      <c r="AT224" s="142" t="s">
        <v>169</v>
      </c>
      <c r="AU224" s="142" t="s">
        <v>88</v>
      </c>
      <c r="AY224" s="14" t="s">
        <v>138</v>
      </c>
      <c r="BE224" s="143">
        <f>IF(N224="základní",J224,0)</f>
        <v>0</v>
      </c>
      <c r="BF224" s="143">
        <f>IF(N224="snížená",J224,0)</f>
        <v>0</v>
      </c>
      <c r="BG224" s="143">
        <f>IF(N224="zákl. přenesená",J224,0)</f>
        <v>0</v>
      </c>
      <c r="BH224" s="143">
        <f>IF(N224="sníž. přenesená",J224,0)</f>
        <v>0</v>
      </c>
      <c r="BI224" s="143">
        <f>IF(N224="nulová",J224,0)</f>
        <v>0</v>
      </c>
      <c r="BJ224" s="14" t="s">
        <v>86</v>
      </c>
      <c r="BK224" s="143">
        <f>ROUND(I224*H224,2)</f>
        <v>0</v>
      </c>
      <c r="BL224" s="14" t="s">
        <v>224</v>
      </c>
      <c r="BM224" s="142" t="s">
        <v>340</v>
      </c>
    </row>
    <row r="225" spans="2:65" s="1" customFormat="1" ht="105.6">
      <c r="B225" s="29"/>
      <c r="D225" s="144" t="s">
        <v>148</v>
      </c>
      <c r="F225" s="145" t="s">
        <v>341</v>
      </c>
      <c r="I225" s="146"/>
      <c r="L225" s="29"/>
      <c r="M225" s="147"/>
      <c r="T225" s="53"/>
      <c r="AT225" s="14" t="s">
        <v>148</v>
      </c>
      <c r="AU225" s="14" t="s">
        <v>88</v>
      </c>
    </row>
    <row r="226" spans="2:65" s="1" customFormat="1" ht="16.5" customHeight="1">
      <c r="B226" s="29"/>
      <c r="C226" s="149" t="s">
        <v>342</v>
      </c>
      <c r="D226" s="149" t="s">
        <v>169</v>
      </c>
      <c r="E226" s="150" t="s">
        <v>343</v>
      </c>
      <c r="F226" s="151" t="s">
        <v>344</v>
      </c>
      <c r="G226" s="152" t="s">
        <v>328</v>
      </c>
      <c r="H226" s="153">
        <v>1</v>
      </c>
      <c r="I226" s="154"/>
      <c r="J226" s="155">
        <f>ROUND(I226*H226,2)</f>
        <v>0</v>
      </c>
      <c r="K226" s="156"/>
      <c r="L226" s="157"/>
      <c r="M226" s="158" t="s">
        <v>1</v>
      </c>
      <c r="N226" s="159" t="s">
        <v>43</v>
      </c>
      <c r="P226" s="140">
        <f>O226*H226</f>
        <v>0</v>
      </c>
      <c r="Q226" s="140">
        <v>0</v>
      </c>
      <c r="R226" s="140">
        <f>Q226*H226</f>
        <v>0</v>
      </c>
      <c r="S226" s="140">
        <v>0</v>
      </c>
      <c r="T226" s="141">
        <f>S226*H226</f>
        <v>0</v>
      </c>
      <c r="AR226" s="142" t="s">
        <v>232</v>
      </c>
      <c r="AT226" s="142" t="s">
        <v>169</v>
      </c>
      <c r="AU226" s="142" t="s">
        <v>88</v>
      </c>
      <c r="AY226" s="14" t="s">
        <v>138</v>
      </c>
      <c r="BE226" s="143">
        <f>IF(N226="základní",J226,0)</f>
        <v>0</v>
      </c>
      <c r="BF226" s="143">
        <f>IF(N226="snížená",J226,0)</f>
        <v>0</v>
      </c>
      <c r="BG226" s="143">
        <f>IF(N226="zákl. přenesená",J226,0)</f>
        <v>0</v>
      </c>
      <c r="BH226" s="143">
        <f>IF(N226="sníž. přenesená",J226,0)</f>
        <v>0</v>
      </c>
      <c r="BI226" s="143">
        <f>IF(N226="nulová",J226,0)</f>
        <v>0</v>
      </c>
      <c r="BJ226" s="14" t="s">
        <v>86</v>
      </c>
      <c r="BK226" s="143">
        <f>ROUND(I226*H226,2)</f>
        <v>0</v>
      </c>
      <c r="BL226" s="14" t="s">
        <v>224</v>
      </c>
      <c r="BM226" s="142" t="s">
        <v>345</v>
      </c>
    </row>
    <row r="227" spans="2:65" s="1" customFormat="1" ht="10.199999999999999">
      <c r="B227" s="29"/>
      <c r="D227" s="144" t="s">
        <v>148</v>
      </c>
      <c r="F227" s="145" t="s">
        <v>346</v>
      </c>
      <c r="I227" s="146"/>
      <c r="L227" s="29"/>
      <c r="M227" s="147"/>
      <c r="T227" s="53"/>
      <c r="AT227" s="14" t="s">
        <v>148</v>
      </c>
      <c r="AU227" s="14" t="s">
        <v>88</v>
      </c>
    </row>
    <row r="228" spans="2:65" s="1" customFormat="1" ht="16.5" customHeight="1">
      <c r="B228" s="29"/>
      <c r="C228" s="149" t="s">
        <v>347</v>
      </c>
      <c r="D228" s="149" t="s">
        <v>169</v>
      </c>
      <c r="E228" s="150" t="s">
        <v>348</v>
      </c>
      <c r="F228" s="151" t="s">
        <v>349</v>
      </c>
      <c r="G228" s="152" t="s">
        <v>328</v>
      </c>
      <c r="H228" s="153">
        <v>1</v>
      </c>
      <c r="I228" s="154"/>
      <c r="J228" s="155">
        <f>ROUND(I228*H228,2)</f>
        <v>0</v>
      </c>
      <c r="K228" s="156"/>
      <c r="L228" s="157"/>
      <c r="M228" s="158" t="s">
        <v>1</v>
      </c>
      <c r="N228" s="159" t="s">
        <v>43</v>
      </c>
      <c r="P228" s="140">
        <f>O228*H228</f>
        <v>0</v>
      </c>
      <c r="Q228" s="140">
        <v>0</v>
      </c>
      <c r="R228" s="140">
        <f>Q228*H228</f>
        <v>0</v>
      </c>
      <c r="S228" s="140">
        <v>0</v>
      </c>
      <c r="T228" s="141">
        <f>S228*H228</f>
        <v>0</v>
      </c>
      <c r="AR228" s="142" t="s">
        <v>232</v>
      </c>
      <c r="AT228" s="142" t="s">
        <v>169</v>
      </c>
      <c r="AU228" s="142" t="s">
        <v>88</v>
      </c>
      <c r="AY228" s="14" t="s">
        <v>138</v>
      </c>
      <c r="BE228" s="143">
        <f>IF(N228="základní",J228,0)</f>
        <v>0</v>
      </c>
      <c r="BF228" s="143">
        <f>IF(N228="snížená",J228,0)</f>
        <v>0</v>
      </c>
      <c r="BG228" s="143">
        <f>IF(N228="zákl. přenesená",J228,0)</f>
        <v>0</v>
      </c>
      <c r="BH228" s="143">
        <f>IF(N228="sníž. přenesená",J228,0)</f>
        <v>0</v>
      </c>
      <c r="BI228" s="143">
        <f>IF(N228="nulová",J228,0)</f>
        <v>0</v>
      </c>
      <c r="BJ228" s="14" t="s">
        <v>86</v>
      </c>
      <c r="BK228" s="143">
        <f>ROUND(I228*H228,2)</f>
        <v>0</v>
      </c>
      <c r="BL228" s="14" t="s">
        <v>224</v>
      </c>
      <c r="BM228" s="142" t="s">
        <v>350</v>
      </c>
    </row>
    <row r="229" spans="2:65" s="1" customFormat="1" ht="10.199999999999999">
      <c r="B229" s="29"/>
      <c r="D229" s="144" t="s">
        <v>148</v>
      </c>
      <c r="F229" s="145" t="s">
        <v>349</v>
      </c>
      <c r="I229" s="146"/>
      <c r="L229" s="29"/>
      <c r="M229" s="147"/>
      <c r="T229" s="53"/>
      <c r="AT229" s="14" t="s">
        <v>148</v>
      </c>
      <c r="AU229" s="14" t="s">
        <v>88</v>
      </c>
    </row>
    <row r="230" spans="2:65" s="1" customFormat="1" ht="16.5" customHeight="1">
      <c r="B230" s="29"/>
      <c r="C230" s="130" t="s">
        <v>351</v>
      </c>
      <c r="D230" s="130" t="s">
        <v>142</v>
      </c>
      <c r="E230" s="131" t="s">
        <v>352</v>
      </c>
      <c r="F230" s="132" t="s">
        <v>353</v>
      </c>
      <c r="G230" s="133" t="s">
        <v>334</v>
      </c>
      <c r="H230" s="134">
        <v>2</v>
      </c>
      <c r="I230" s="135"/>
      <c r="J230" s="136">
        <f>ROUND(I230*H230,2)</f>
        <v>0</v>
      </c>
      <c r="K230" s="137"/>
      <c r="L230" s="29"/>
      <c r="M230" s="138" t="s">
        <v>1</v>
      </c>
      <c r="N230" s="139" t="s">
        <v>43</v>
      </c>
      <c r="P230" s="140">
        <f>O230*H230</f>
        <v>0</v>
      </c>
      <c r="Q230" s="140">
        <v>2.5999999999999999E-3</v>
      </c>
      <c r="R230" s="140">
        <f>Q230*H230</f>
        <v>5.1999999999999998E-3</v>
      </c>
      <c r="S230" s="140">
        <v>1.78</v>
      </c>
      <c r="T230" s="141">
        <f>S230*H230</f>
        <v>3.56</v>
      </c>
      <c r="AR230" s="142" t="s">
        <v>146</v>
      </c>
      <c r="AT230" s="142" t="s">
        <v>142</v>
      </c>
      <c r="AU230" s="142" t="s">
        <v>88</v>
      </c>
      <c r="AY230" s="14" t="s">
        <v>138</v>
      </c>
      <c r="BE230" s="143">
        <f>IF(N230="základní",J230,0)</f>
        <v>0</v>
      </c>
      <c r="BF230" s="143">
        <f>IF(N230="snížená",J230,0)</f>
        <v>0</v>
      </c>
      <c r="BG230" s="143">
        <f>IF(N230="zákl. přenesená",J230,0)</f>
        <v>0</v>
      </c>
      <c r="BH230" s="143">
        <f>IF(N230="sníž. přenesená",J230,0)</f>
        <v>0</v>
      </c>
      <c r="BI230" s="143">
        <f>IF(N230="nulová",J230,0)</f>
        <v>0</v>
      </c>
      <c r="BJ230" s="14" t="s">
        <v>86</v>
      </c>
      <c r="BK230" s="143">
        <f>ROUND(I230*H230,2)</f>
        <v>0</v>
      </c>
      <c r="BL230" s="14" t="s">
        <v>146</v>
      </c>
      <c r="BM230" s="142" t="s">
        <v>354</v>
      </c>
    </row>
    <row r="231" spans="2:65" s="1" customFormat="1" ht="10.199999999999999">
      <c r="B231" s="29"/>
      <c r="D231" s="144" t="s">
        <v>148</v>
      </c>
      <c r="F231" s="145" t="s">
        <v>355</v>
      </c>
      <c r="I231" s="146"/>
      <c r="L231" s="29"/>
      <c r="M231" s="147"/>
      <c r="T231" s="53"/>
      <c r="AT231" s="14" t="s">
        <v>148</v>
      </c>
      <c r="AU231" s="14" t="s">
        <v>88</v>
      </c>
    </row>
    <row r="232" spans="2:65" s="1" customFormat="1" ht="16.5" customHeight="1">
      <c r="B232" s="29"/>
      <c r="C232" s="130" t="s">
        <v>356</v>
      </c>
      <c r="D232" s="130" t="s">
        <v>142</v>
      </c>
      <c r="E232" s="131" t="s">
        <v>357</v>
      </c>
      <c r="F232" s="132" t="s">
        <v>358</v>
      </c>
      <c r="G232" s="133" t="s">
        <v>321</v>
      </c>
      <c r="H232" s="134">
        <v>3</v>
      </c>
      <c r="I232" s="135"/>
      <c r="J232" s="136">
        <f>ROUND(I232*H232,2)</f>
        <v>0</v>
      </c>
      <c r="K232" s="137"/>
      <c r="L232" s="29"/>
      <c r="M232" s="138" t="s">
        <v>1</v>
      </c>
      <c r="N232" s="139" t="s">
        <v>43</v>
      </c>
      <c r="P232" s="140">
        <f>O232*H232</f>
        <v>0</v>
      </c>
      <c r="Q232" s="140">
        <v>2.6099999999999999E-3</v>
      </c>
      <c r="R232" s="140">
        <f>Q232*H232</f>
        <v>7.8300000000000002E-3</v>
      </c>
      <c r="S232" s="140">
        <v>0</v>
      </c>
      <c r="T232" s="141">
        <f>S232*H232</f>
        <v>0</v>
      </c>
      <c r="AR232" s="142" t="s">
        <v>224</v>
      </c>
      <c r="AT232" s="142" t="s">
        <v>142</v>
      </c>
      <c r="AU232" s="142" t="s">
        <v>88</v>
      </c>
      <c r="AY232" s="14" t="s">
        <v>138</v>
      </c>
      <c r="BE232" s="143">
        <f>IF(N232="základní",J232,0)</f>
        <v>0</v>
      </c>
      <c r="BF232" s="143">
        <f>IF(N232="snížená",J232,0)</f>
        <v>0</v>
      </c>
      <c r="BG232" s="143">
        <f>IF(N232="zákl. přenesená",J232,0)</f>
        <v>0</v>
      </c>
      <c r="BH232" s="143">
        <f>IF(N232="sníž. přenesená",J232,0)</f>
        <v>0</v>
      </c>
      <c r="BI232" s="143">
        <f>IF(N232="nulová",J232,0)</f>
        <v>0</v>
      </c>
      <c r="BJ232" s="14" t="s">
        <v>86</v>
      </c>
      <c r="BK232" s="143">
        <f>ROUND(I232*H232,2)</f>
        <v>0</v>
      </c>
      <c r="BL232" s="14" t="s">
        <v>224</v>
      </c>
      <c r="BM232" s="142" t="s">
        <v>359</v>
      </c>
    </row>
    <row r="233" spans="2:65" s="1" customFormat="1" ht="19.2">
      <c r="B233" s="29"/>
      <c r="D233" s="144" t="s">
        <v>148</v>
      </c>
      <c r="F233" s="145" t="s">
        <v>360</v>
      </c>
      <c r="I233" s="146"/>
      <c r="L233" s="29"/>
      <c r="M233" s="147"/>
      <c r="T233" s="53"/>
      <c r="AT233" s="14" t="s">
        <v>148</v>
      </c>
      <c r="AU233" s="14" t="s">
        <v>88</v>
      </c>
    </row>
    <row r="234" spans="2:65" s="1" customFormat="1" ht="48">
      <c r="B234" s="29"/>
      <c r="D234" s="144" t="s">
        <v>157</v>
      </c>
      <c r="F234" s="148" t="s">
        <v>361</v>
      </c>
      <c r="I234" s="146"/>
      <c r="L234" s="29"/>
      <c r="M234" s="147"/>
      <c r="T234" s="53"/>
      <c r="AT234" s="14" t="s">
        <v>157</v>
      </c>
      <c r="AU234" s="14" t="s">
        <v>88</v>
      </c>
    </row>
    <row r="235" spans="2:65" s="1" customFormat="1" ht="16.5" customHeight="1">
      <c r="B235" s="29"/>
      <c r="C235" s="149" t="s">
        <v>362</v>
      </c>
      <c r="D235" s="149" t="s">
        <v>169</v>
      </c>
      <c r="E235" s="150" t="s">
        <v>363</v>
      </c>
      <c r="F235" s="151" t="s">
        <v>364</v>
      </c>
      <c r="G235" s="152" t="s">
        <v>328</v>
      </c>
      <c r="H235" s="153">
        <v>1</v>
      </c>
      <c r="I235" s="154"/>
      <c r="J235" s="155">
        <f>ROUND(I235*H235,2)</f>
        <v>0</v>
      </c>
      <c r="K235" s="156"/>
      <c r="L235" s="157"/>
      <c r="M235" s="158" t="s">
        <v>1</v>
      </c>
      <c r="N235" s="159" t="s">
        <v>43</v>
      </c>
      <c r="P235" s="140">
        <f>O235*H235</f>
        <v>0</v>
      </c>
      <c r="Q235" s="140">
        <v>0</v>
      </c>
      <c r="R235" s="140">
        <f>Q235*H235</f>
        <v>0</v>
      </c>
      <c r="S235" s="140">
        <v>0</v>
      </c>
      <c r="T235" s="141">
        <f>S235*H235</f>
        <v>0</v>
      </c>
      <c r="AR235" s="142" t="s">
        <v>232</v>
      </c>
      <c r="AT235" s="142" t="s">
        <v>169</v>
      </c>
      <c r="AU235" s="142" t="s">
        <v>88</v>
      </c>
      <c r="AY235" s="14" t="s">
        <v>138</v>
      </c>
      <c r="BE235" s="143">
        <f>IF(N235="základní",J235,0)</f>
        <v>0</v>
      </c>
      <c r="BF235" s="143">
        <f>IF(N235="snížená",J235,0)</f>
        <v>0</v>
      </c>
      <c r="BG235" s="143">
        <f>IF(N235="zákl. přenesená",J235,0)</f>
        <v>0</v>
      </c>
      <c r="BH235" s="143">
        <f>IF(N235="sníž. přenesená",J235,0)</f>
        <v>0</v>
      </c>
      <c r="BI235" s="143">
        <f>IF(N235="nulová",J235,0)</f>
        <v>0</v>
      </c>
      <c r="BJ235" s="14" t="s">
        <v>86</v>
      </c>
      <c r="BK235" s="143">
        <f>ROUND(I235*H235,2)</f>
        <v>0</v>
      </c>
      <c r="BL235" s="14" t="s">
        <v>224</v>
      </c>
      <c r="BM235" s="142" t="s">
        <v>365</v>
      </c>
    </row>
    <row r="236" spans="2:65" s="1" customFormat="1" ht="10.199999999999999">
      <c r="B236" s="29"/>
      <c r="D236" s="144" t="s">
        <v>148</v>
      </c>
      <c r="F236" s="145" t="s">
        <v>364</v>
      </c>
      <c r="I236" s="146"/>
      <c r="L236" s="29"/>
      <c r="M236" s="147"/>
      <c r="T236" s="53"/>
      <c r="AT236" s="14" t="s">
        <v>148</v>
      </c>
      <c r="AU236" s="14" t="s">
        <v>88</v>
      </c>
    </row>
    <row r="237" spans="2:65" s="1" customFormat="1" ht="16.5" customHeight="1">
      <c r="B237" s="29"/>
      <c r="C237" s="130" t="s">
        <v>366</v>
      </c>
      <c r="D237" s="130" t="s">
        <v>142</v>
      </c>
      <c r="E237" s="131" t="s">
        <v>367</v>
      </c>
      <c r="F237" s="132" t="s">
        <v>368</v>
      </c>
      <c r="G237" s="133" t="s">
        <v>328</v>
      </c>
      <c r="H237" s="134">
        <v>2</v>
      </c>
      <c r="I237" s="135"/>
      <c r="J237" s="136">
        <f>ROUND(I237*H237,2)</f>
        <v>0</v>
      </c>
      <c r="K237" s="137"/>
      <c r="L237" s="29"/>
      <c r="M237" s="138" t="s">
        <v>1</v>
      </c>
      <c r="N237" s="139" t="s">
        <v>43</v>
      </c>
      <c r="P237" s="140">
        <f>O237*H237</f>
        <v>0</v>
      </c>
      <c r="Q237" s="140">
        <v>0</v>
      </c>
      <c r="R237" s="140">
        <f>Q237*H237</f>
        <v>0</v>
      </c>
      <c r="S237" s="140">
        <v>0</v>
      </c>
      <c r="T237" s="141">
        <f>S237*H237</f>
        <v>0</v>
      </c>
      <c r="AR237" s="142" t="s">
        <v>224</v>
      </c>
      <c r="AT237" s="142" t="s">
        <v>142</v>
      </c>
      <c r="AU237" s="142" t="s">
        <v>88</v>
      </c>
      <c r="AY237" s="14" t="s">
        <v>138</v>
      </c>
      <c r="BE237" s="143">
        <f>IF(N237="základní",J237,0)</f>
        <v>0</v>
      </c>
      <c r="BF237" s="143">
        <f>IF(N237="snížená",J237,0)</f>
        <v>0</v>
      </c>
      <c r="BG237" s="143">
        <f>IF(N237="zákl. přenesená",J237,0)</f>
        <v>0</v>
      </c>
      <c r="BH237" s="143">
        <f>IF(N237="sníž. přenesená",J237,0)</f>
        <v>0</v>
      </c>
      <c r="BI237" s="143">
        <f>IF(N237="nulová",J237,0)</f>
        <v>0</v>
      </c>
      <c r="BJ237" s="14" t="s">
        <v>86</v>
      </c>
      <c r="BK237" s="143">
        <f>ROUND(I237*H237,2)</f>
        <v>0</v>
      </c>
      <c r="BL237" s="14" t="s">
        <v>224</v>
      </c>
      <c r="BM237" s="142" t="s">
        <v>369</v>
      </c>
    </row>
    <row r="238" spans="2:65" s="1" customFormat="1" ht="10.199999999999999">
      <c r="B238" s="29"/>
      <c r="D238" s="144" t="s">
        <v>148</v>
      </c>
      <c r="F238" s="145" t="s">
        <v>368</v>
      </c>
      <c r="I238" s="146"/>
      <c r="L238" s="29"/>
      <c r="M238" s="147"/>
      <c r="T238" s="53"/>
      <c r="AT238" s="14" t="s">
        <v>148</v>
      </c>
      <c r="AU238" s="14" t="s">
        <v>88</v>
      </c>
    </row>
    <row r="239" spans="2:65" s="1" customFormat="1" ht="16.5" customHeight="1">
      <c r="B239" s="29"/>
      <c r="C239" s="130" t="s">
        <v>370</v>
      </c>
      <c r="D239" s="130" t="s">
        <v>142</v>
      </c>
      <c r="E239" s="131" t="s">
        <v>371</v>
      </c>
      <c r="F239" s="132" t="s">
        <v>372</v>
      </c>
      <c r="G239" s="133" t="s">
        <v>164</v>
      </c>
      <c r="H239" s="134">
        <v>1</v>
      </c>
      <c r="I239" s="135"/>
      <c r="J239" s="136">
        <f>ROUND(I239*H239,2)</f>
        <v>0</v>
      </c>
      <c r="K239" s="137"/>
      <c r="L239" s="29"/>
      <c r="M239" s="138" t="s">
        <v>1</v>
      </c>
      <c r="N239" s="139" t="s">
        <v>43</v>
      </c>
      <c r="P239" s="140">
        <f>O239*H239</f>
        <v>0</v>
      </c>
      <c r="Q239" s="140">
        <v>0</v>
      </c>
      <c r="R239" s="140">
        <f>Q239*H239</f>
        <v>0</v>
      </c>
      <c r="S239" s="140">
        <v>0</v>
      </c>
      <c r="T239" s="141">
        <f>S239*H239</f>
        <v>0</v>
      </c>
      <c r="AR239" s="142" t="s">
        <v>146</v>
      </c>
      <c r="AT239" s="142" t="s">
        <v>142</v>
      </c>
      <c r="AU239" s="142" t="s">
        <v>88</v>
      </c>
      <c r="AY239" s="14" t="s">
        <v>138</v>
      </c>
      <c r="BE239" s="143">
        <f>IF(N239="základní",J239,0)</f>
        <v>0</v>
      </c>
      <c r="BF239" s="143">
        <f>IF(N239="snížená",J239,0)</f>
        <v>0</v>
      </c>
      <c r="BG239" s="143">
        <f>IF(N239="zákl. přenesená",J239,0)</f>
        <v>0</v>
      </c>
      <c r="BH239" s="143">
        <f>IF(N239="sníž. přenesená",J239,0)</f>
        <v>0</v>
      </c>
      <c r="BI239" s="143">
        <f>IF(N239="nulová",J239,0)</f>
        <v>0</v>
      </c>
      <c r="BJ239" s="14" t="s">
        <v>86</v>
      </c>
      <c r="BK239" s="143">
        <f>ROUND(I239*H239,2)</f>
        <v>0</v>
      </c>
      <c r="BL239" s="14" t="s">
        <v>146</v>
      </c>
      <c r="BM239" s="142" t="s">
        <v>373</v>
      </c>
    </row>
    <row r="240" spans="2:65" s="1" customFormat="1" ht="19.2">
      <c r="B240" s="29"/>
      <c r="D240" s="144" t="s">
        <v>148</v>
      </c>
      <c r="F240" s="145" t="s">
        <v>374</v>
      </c>
      <c r="I240" s="146"/>
      <c r="L240" s="29"/>
      <c r="M240" s="147"/>
      <c r="T240" s="53"/>
      <c r="AT240" s="14" t="s">
        <v>148</v>
      </c>
      <c r="AU240" s="14" t="s">
        <v>88</v>
      </c>
    </row>
    <row r="241" spans="2:65" s="1" customFormat="1" ht="10.199999999999999">
      <c r="B241" s="29"/>
      <c r="D241" s="160" t="s">
        <v>227</v>
      </c>
      <c r="F241" s="161" t="s">
        <v>375</v>
      </c>
      <c r="I241" s="146"/>
      <c r="L241" s="29"/>
      <c r="M241" s="147"/>
      <c r="T241" s="53"/>
      <c r="AT241" s="14" t="s">
        <v>227</v>
      </c>
      <c r="AU241" s="14" t="s">
        <v>88</v>
      </c>
    </row>
    <row r="242" spans="2:65" s="11" customFormat="1" ht="22.8" customHeight="1">
      <c r="B242" s="118"/>
      <c r="D242" s="119" t="s">
        <v>77</v>
      </c>
      <c r="E242" s="128" t="s">
        <v>376</v>
      </c>
      <c r="F242" s="128" t="s">
        <v>377</v>
      </c>
      <c r="I242" s="121"/>
      <c r="J242" s="129">
        <f>BK242</f>
        <v>0</v>
      </c>
      <c r="L242" s="118"/>
      <c r="M242" s="123"/>
      <c r="P242" s="124">
        <f>SUM(P243:P274)</f>
        <v>0</v>
      </c>
      <c r="R242" s="124">
        <f>SUM(R243:R274)</f>
        <v>8.9579999999999993E-2</v>
      </c>
      <c r="T242" s="125">
        <f>SUM(T243:T274)</f>
        <v>0.59145999999999999</v>
      </c>
      <c r="AR242" s="119" t="s">
        <v>88</v>
      </c>
      <c r="AT242" s="126" t="s">
        <v>77</v>
      </c>
      <c r="AU242" s="126" t="s">
        <v>86</v>
      </c>
      <c r="AY242" s="119" t="s">
        <v>138</v>
      </c>
      <c r="BK242" s="127">
        <f>SUM(BK243:BK274)</f>
        <v>0</v>
      </c>
    </row>
    <row r="243" spans="2:65" s="1" customFormat="1" ht="16.5" customHeight="1">
      <c r="B243" s="29"/>
      <c r="C243" s="130" t="s">
        <v>378</v>
      </c>
      <c r="D243" s="130" t="s">
        <v>142</v>
      </c>
      <c r="E243" s="131" t="s">
        <v>379</v>
      </c>
      <c r="F243" s="132" t="s">
        <v>380</v>
      </c>
      <c r="G243" s="133" t="s">
        <v>321</v>
      </c>
      <c r="H243" s="134">
        <v>1</v>
      </c>
      <c r="I243" s="135"/>
      <c r="J243" s="136">
        <f>ROUND(I243*H243,2)</f>
        <v>0</v>
      </c>
      <c r="K243" s="137"/>
      <c r="L243" s="29"/>
      <c r="M243" s="138" t="s">
        <v>1</v>
      </c>
      <c r="N243" s="139" t="s">
        <v>43</v>
      </c>
      <c r="P243" s="140">
        <f>O243*H243</f>
        <v>0</v>
      </c>
      <c r="Q243" s="140">
        <v>0</v>
      </c>
      <c r="R243" s="140">
        <f>Q243*H243</f>
        <v>0</v>
      </c>
      <c r="S243" s="140">
        <v>0</v>
      </c>
      <c r="T243" s="141">
        <f>S243*H243</f>
        <v>0</v>
      </c>
      <c r="AR243" s="142" t="s">
        <v>224</v>
      </c>
      <c r="AT243" s="142" t="s">
        <v>142</v>
      </c>
      <c r="AU243" s="142" t="s">
        <v>88</v>
      </c>
      <c r="AY243" s="14" t="s">
        <v>138</v>
      </c>
      <c r="BE243" s="143">
        <f>IF(N243="základní",J243,0)</f>
        <v>0</v>
      </c>
      <c r="BF243" s="143">
        <f>IF(N243="snížená",J243,0)</f>
        <v>0</v>
      </c>
      <c r="BG243" s="143">
        <f>IF(N243="zákl. přenesená",J243,0)</f>
        <v>0</v>
      </c>
      <c r="BH243" s="143">
        <f>IF(N243="sníž. přenesená",J243,0)</f>
        <v>0</v>
      </c>
      <c r="BI243" s="143">
        <f>IF(N243="nulová",J243,0)</f>
        <v>0</v>
      </c>
      <c r="BJ243" s="14" t="s">
        <v>86</v>
      </c>
      <c r="BK243" s="143">
        <f>ROUND(I243*H243,2)</f>
        <v>0</v>
      </c>
      <c r="BL243" s="14" t="s">
        <v>224</v>
      </c>
      <c r="BM243" s="142" t="s">
        <v>381</v>
      </c>
    </row>
    <row r="244" spans="2:65" s="1" customFormat="1" ht="10.199999999999999">
      <c r="B244" s="29"/>
      <c r="D244" s="144" t="s">
        <v>148</v>
      </c>
      <c r="F244" s="145" t="s">
        <v>382</v>
      </c>
      <c r="I244" s="146"/>
      <c r="L244" s="29"/>
      <c r="M244" s="147"/>
      <c r="T244" s="53"/>
      <c r="AT244" s="14" t="s">
        <v>148</v>
      </c>
      <c r="AU244" s="14" t="s">
        <v>88</v>
      </c>
    </row>
    <row r="245" spans="2:65" s="1" customFormat="1" ht="16.5" customHeight="1">
      <c r="B245" s="29"/>
      <c r="C245" s="149" t="s">
        <v>383</v>
      </c>
      <c r="D245" s="149" t="s">
        <v>169</v>
      </c>
      <c r="E245" s="150" t="s">
        <v>384</v>
      </c>
      <c r="F245" s="151" t="s">
        <v>385</v>
      </c>
      <c r="G245" s="152" t="s">
        <v>328</v>
      </c>
      <c r="H245" s="153">
        <v>22</v>
      </c>
      <c r="I245" s="154"/>
      <c r="J245" s="155">
        <f>ROUND(I245*H245,2)</f>
        <v>0</v>
      </c>
      <c r="K245" s="156"/>
      <c r="L245" s="157"/>
      <c r="M245" s="158" t="s">
        <v>1</v>
      </c>
      <c r="N245" s="159" t="s">
        <v>43</v>
      </c>
      <c r="P245" s="140">
        <f>O245*H245</f>
        <v>0</v>
      </c>
      <c r="Q245" s="140">
        <v>0</v>
      </c>
      <c r="R245" s="140">
        <f>Q245*H245</f>
        <v>0</v>
      </c>
      <c r="S245" s="140">
        <v>0</v>
      </c>
      <c r="T245" s="141">
        <f>S245*H245</f>
        <v>0</v>
      </c>
      <c r="AR245" s="142" t="s">
        <v>232</v>
      </c>
      <c r="AT245" s="142" t="s">
        <v>169</v>
      </c>
      <c r="AU245" s="142" t="s">
        <v>88</v>
      </c>
      <c r="AY245" s="14" t="s">
        <v>138</v>
      </c>
      <c r="BE245" s="143">
        <f>IF(N245="základní",J245,0)</f>
        <v>0</v>
      </c>
      <c r="BF245" s="143">
        <f>IF(N245="snížená",J245,0)</f>
        <v>0</v>
      </c>
      <c r="BG245" s="143">
        <f>IF(N245="zákl. přenesená",J245,0)</f>
        <v>0</v>
      </c>
      <c r="BH245" s="143">
        <f>IF(N245="sníž. přenesená",J245,0)</f>
        <v>0</v>
      </c>
      <c r="BI245" s="143">
        <f>IF(N245="nulová",J245,0)</f>
        <v>0</v>
      </c>
      <c r="BJ245" s="14" t="s">
        <v>86</v>
      </c>
      <c r="BK245" s="143">
        <f>ROUND(I245*H245,2)</f>
        <v>0</v>
      </c>
      <c r="BL245" s="14" t="s">
        <v>224</v>
      </c>
      <c r="BM245" s="142" t="s">
        <v>386</v>
      </c>
    </row>
    <row r="246" spans="2:65" s="1" customFormat="1" ht="10.199999999999999">
      <c r="B246" s="29"/>
      <c r="D246" s="144" t="s">
        <v>148</v>
      </c>
      <c r="F246" s="145" t="s">
        <v>385</v>
      </c>
      <c r="I246" s="146"/>
      <c r="L246" s="29"/>
      <c r="M246" s="147"/>
      <c r="T246" s="53"/>
      <c r="AT246" s="14" t="s">
        <v>148</v>
      </c>
      <c r="AU246" s="14" t="s">
        <v>88</v>
      </c>
    </row>
    <row r="247" spans="2:65" s="1" customFormat="1" ht="16.5" customHeight="1">
      <c r="B247" s="29"/>
      <c r="C247" s="130" t="s">
        <v>387</v>
      </c>
      <c r="D247" s="130" t="s">
        <v>142</v>
      </c>
      <c r="E247" s="131" t="s">
        <v>88</v>
      </c>
      <c r="F247" s="132" t="s">
        <v>388</v>
      </c>
      <c r="G247" s="133" t="s">
        <v>321</v>
      </c>
      <c r="H247" s="134">
        <v>1</v>
      </c>
      <c r="I247" s="135"/>
      <c r="J247" s="136">
        <f>ROUND(I247*H247,2)</f>
        <v>0</v>
      </c>
      <c r="K247" s="137"/>
      <c r="L247" s="29"/>
      <c r="M247" s="138" t="s">
        <v>1</v>
      </c>
      <c r="N247" s="139" t="s">
        <v>43</v>
      </c>
      <c r="P247" s="140">
        <f>O247*H247</f>
        <v>0</v>
      </c>
      <c r="Q247" s="140">
        <v>5.8439999999999999E-2</v>
      </c>
      <c r="R247" s="140">
        <f>Q247*H247</f>
        <v>5.8439999999999999E-2</v>
      </c>
      <c r="S247" s="140">
        <v>0</v>
      </c>
      <c r="T247" s="141">
        <f>S247*H247</f>
        <v>0</v>
      </c>
      <c r="AR247" s="142" t="s">
        <v>224</v>
      </c>
      <c r="AT247" s="142" t="s">
        <v>142</v>
      </c>
      <c r="AU247" s="142" t="s">
        <v>88</v>
      </c>
      <c r="AY247" s="14" t="s">
        <v>138</v>
      </c>
      <c r="BE247" s="143">
        <f>IF(N247="základní",J247,0)</f>
        <v>0</v>
      </c>
      <c r="BF247" s="143">
        <f>IF(N247="snížená",J247,0)</f>
        <v>0</v>
      </c>
      <c r="BG247" s="143">
        <f>IF(N247="zákl. přenesená",J247,0)</f>
        <v>0</v>
      </c>
      <c r="BH247" s="143">
        <f>IF(N247="sníž. přenesená",J247,0)</f>
        <v>0</v>
      </c>
      <c r="BI247" s="143">
        <f>IF(N247="nulová",J247,0)</f>
        <v>0</v>
      </c>
      <c r="BJ247" s="14" t="s">
        <v>86</v>
      </c>
      <c r="BK247" s="143">
        <f>ROUND(I247*H247,2)</f>
        <v>0</v>
      </c>
      <c r="BL247" s="14" t="s">
        <v>224</v>
      </c>
      <c r="BM247" s="142" t="s">
        <v>389</v>
      </c>
    </row>
    <row r="248" spans="2:65" s="1" customFormat="1" ht="10.199999999999999">
      <c r="B248" s="29"/>
      <c r="D248" s="144" t="s">
        <v>148</v>
      </c>
      <c r="F248" s="145" t="s">
        <v>388</v>
      </c>
      <c r="I248" s="146"/>
      <c r="L248" s="29"/>
      <c r="M248" s="147"/>
      <c r="T248" s="53"/>
      <c r="AT248" s="14" t="s">
        <v>148</v>
      </c>
      <c r="AU248" s="14" t="s">
        <v>88</v>
      </c>
    </row>
    <row r="249" spans="2:65" s="1" customFormat="1" ht="16.5" customHeight="1">
      <c r="B249" s="29"/>
      <c r="C249" s="130" t="s">
        <v>390</v>
      </c>
      <c r="D249" s="130" t="s">
        <v>142</v>
      </c>
      <c r="E249" s="131" t="s">
        <v>391</v>
      </c>
      <c r="F249" s="132" t="s">
        <v>392</v>
      </c>
      <c r="G249" s="133" t="s">
        <v>334</v>
      </c>
      <c r="H249" s="134">
        <v>1</v>
      </c>
      <c r="I249" s="135"/>
      <c r="J249" s="136">
        <f>ROUND(I249*H249,2)</f>
        <v>0</v>
      </c>
      <c r="K249" s="137"/>
      <c r="L249" s="29"/>
      <c r="M249" s="138" t="s">
        <v>1</v>
      </c>
      <c r="N249" s="139" t="s">
        <v>43</v>
      </c>
      <c r="P249" s="140">
        <f>O249*H249</f>
        <v>0</v>
      </c>
      <c r="Q249" s="140">
        <v>0</v>
      </c>
      <c r="R249" s="140">
        <f>Q249*H249</f>
        <v>0</v>
      </c>
      <c r="S249" s="140">
        <v>0.51195999999999997</v>
      </c>
      <c r="T249" s="141">
        <f>S249*H249</f>
        <v>0.51195999999999997</v>
      </c>
      <c r="AR249" s="142" t="s">
        <v>224</v>
      </c>
      <c r="AT249" s="142" t="s">
        <v>142</v>
      </c>
      <c r="AU249" s="142" t="s">
        <v>88</v>
      </c>
      <c r="AY249" s="14" t="s">
        <v>138</v>
      </c>
      <c r="BE249" s="143">
        <f>IF(N249="základní",J249,0)</f>
        <v>0</v>
      </c>
      <c r="BF249" s="143">
        <f>IF(N249="snížená",J249,0)</f>
        <v>0</v>
      </c>
      <c r="BG249" s="143">
        <f>IF(N249="zákl. přenesená",J249,0)</f>
        <v>0</v>
      </c>
      <c r="BH249" s="143">
        <f>IF(N249="sníž. přenesená",J249,0)</f>
        <v>0</v>
      </c>
      <c r="BI249" s="143">
        <f>IF(N249="nulová",J249,0)</f>
        <v>0</v>
      </c>
      <c r="BJ249" s="14" t="s">
        <v>86</v>
      </c>
      <c r="BK249" s="143">
        <f>ROUND(I249*H249,2)</f>
        <v>0</v>
      </c>
      <c r="BL249" s="14" t="s">
        <v>224</v>
      </c>
      <c r="BM249" s="142" t="s">
        <v>393</v>
      </c>
    </row>
    <row r="250" spans="2:65" s="1" customFormat="1" ht="10.199999999999999">
      <c r="B250" s="29"/>
      <c r="D250" s="144" t="s">
        <v>148</v>
      </c>
      <c r="F250" s="145" t="s">
        <v>394</v>
      </c>
      <c r="I250" s="146"/>
      <c r="L250" s="29"/>
      <c r="M250" s="147"/>
      <c r="T250" s="53"/>
      <c r="AT250" s="14" t="s">
        <v>148</v>
      </c>
      <c r="AU250" s="14" t="s">
        <v>88</v>
      </c>
    </row>
    <row r="251" spans="2:65" s="1" customFormat="1" ht="16.5" customHeight="1">
      <c r="B251" s="29"/>
      <c r="C251" s="130" t="s">
        <v>395</v>
      </c>
      <c r="D251" s="130" t="s">
        <v>142</v>
      </c>
      <c r="E251" s="131" t="s">
        <v>396</v>
      </c>
      <c r="F251" s="132" t="s">
        <v>397</v>
      </c>
      <c r="G251" s="133" t="s">
        <v>321</v>
      </c>
      <c r="H251" s="134">
        <v>2</v>
      </c>
      <c r="I251" s="135"/>
      <c r="J251" s="136">
        <f>ROUND(I251*H251,2)</f>
        <v>0</v>
      </c>
      <c r="K251" s="137"/>
      <c r="L251" s="29"/>
      <c r="M251" s="138" t="s">
        <v>1</v>
      </c>
      <c r="N251" s="139" t="s">
        <v>43</v>
      </c>
      <c r="P251" s="140">
        <f>O251*H251</f>
        <v>0</v>
      </c>
      <c r="Q251" s="140">
        <v>6.0000000000000002E-5</v>
      </c>
      <c r="R251" s="140">
        <f>Q251*H251</f>
        <v>1.2E-4</v>
      </c>
      <c r="S251" s="140">
        <v>2.7E-2</v>
      </c>
      <c r="T251" s="141">
        <f>S251*H251</f>
        <v>5.3999999999999999E-2</v>
      </c>
      <c r="AR251" s="142" t="s">
        <v>224</v>
      </c>
      <c r="AT251" s="142" t="s">
        <v>142</v>
      </c>
      <c r="AU251" s="142" t="s">
        <v>88</v>
      </c>
      <c r="AY251" s="14" t="s">
        <v>138</v>
      </c>
      <c r="BE251" s="143">
        <f>IF(N251="základní",J251,0)</f>
        <v>0</v>
      </c>
      <c r="BF251" s="143">
        <f>IF(N251="snížená",J251,0)</f>
        <v>0</v>
      </c>
      <c r="BG251" s="143">
        <f>IF(N251="zákl. přenesená",J251,0)</f>
        <v>0</v>
      </c>
      <c r="BH251" s="143">
        <f>IF(N251="sníž. přenesená",J251,0)</f>
        <v>0</v>
      </c>
      <c r="BI251" s="143">
        <f>IF(N251="nulová",J251,0)</f>
        <v>0</v>
      </c>
      <c r="BJ251" s="14" t="s">
        <v>86</v>
      </c>
      <c r="BK251" s="143">
        <f>ROUND(I251*H251,2)</f>
        <v>0</v>
      </c>
      <c r="BL251" s="14" t="s">
        <v>224</v>
      </c>
      <c r="BM251" s="142" t="s">
        <v>398</v>
      </c>
    </row>
    <row r="252" spans="2:65" s="1" customFormat="1" ht="10.199999999999999">
      <c r="B252" s="29"/>
      <c r="D252" s="144" t="s">
        <v>148</v>
      </c>
      <c r="F252" s="145" t="s">
        <v>399</v>
      </c>
      <c r="I252" s="146"/>
      <c r="L252" s="29"/>
      <c r="M252" s="147"/>
      <c r="T252" s="53"/>
      <c r="AT252" s="14" t="s">
        <v>148</v>
      </c>
      <c r="AU252" s="14" t="s">
        <v>88</v>
      </c>
    </row>
    <row r="253" spans="2:65" s="1" customFormat="1" ht="10.199999999999999">
      <c r="B253" s="29"/>
      <c r="D253" s="160" t="s">
        <v>227</v>
      </c>
      <c r="F253" s="161" t="s">
        <v>400</v>
      </c>
      <c r="I253" s="146"/>
      <c r="L253" s="29"/>
      <c r="M253" s="147"/>
      <c r="T253" s="53"/>
      <c r="AT253" s="14" t="s">
        <v>227</v>
      </c>
      <c r="AU253" s="14" t="s">
        <v>88</v>
      </c>
    </row>
    <row r="254" spans="2:65" s="1" customFormat="1" ht="21.75" customHeight="1">
      <c r="B254" s="29"/>
      <c r="C254" s="130" t="s">
        <v>401</v>
      </c>
      <c r="D254" s="130" t="s">
        <v>142</v>
      </c>
      <c r="E254" s="131" t="s">
        <v>402</v>
      </c>
      <c r="F254" s="132" t="s">
        <v>403</v>
      </c>
      <c r="G254" s="133" t="s">
        <v>321</v>
      </c>
      <c r="H254" s="134">
        <v>1</v>
      </c>
      <c r="I254" s="135"/>
      <c r="J254" s="136">
        <f>ROUND(I254*H254,2)</f>
        <v>0</v>
      </c>
      <c r="K254" s="137"/>
      <c r="L254" s="29"/>
      <c r="M254" s="138" t="s">
        <v>1</v>
      </c>
      <c r="N254" s="139" t="s">
        <v>43</v>
      </c>
      <c r="P254" s="140">
        <f>O254*H254</f>
        <v>0</v>
      </c>
      <c r="Q254" s="140">
        <v>2.7820000000000001E-2</v>
      </c>
      <c r="R254" s="140">
        <f>Q254*H254</f>
        <v>2.7820000000000001E-2</v>
      </c>
      <c r="S254" s="140">
        <v>0</v>
      </c>
      <c r="T254" s="141">
        <f>S254*H254</f>
        <v>0</v>
      </c>
      <c r="AR254" s="142" t="s">
        <v>224</v>
      </c>
      <c r="AT254" s="142" t="s">
        <v>142</v>
      </c>
      <c r="AU254" s="142" t="s">
        <v>88</v>
      </c>
      <c r="AY254" s="14" t="s">
        <v>138</v>
      </c>
      <c r="BE254" s="143">
        <f>IF(N254="základní",J254,0)</f>
        <v>0</v>
      </c>
      <c r="BF254" s="143">
        <f>IF(N254="snížená",J254,0)</f>
        <v>0</v>
      </c>
      <c r="BG254" s="143">
        <f>IF(N254="zákl. přenesená",J254,0)</f>
        <v>0</v>
      </c>
      <c r="BH254" s="143">
        <f>IF(N254="sníž. přenesená",J254,0)</f>
        <v>0</v>
      </c>
      <c r="BI254" s="143">
        <f>IF(N254="nulová",J254,0)</f>
        <v>0</v>
      </c>
      <c r="BJ254" s="14" t="s">
        <v>86</v>
      </c>
      <c r="BK254" s="143">
        <f>ROUND(I254*H254,2)</f>
        <v>0</v>
      </c>
      <c r="BL254" s="14" t="s">
        <v>224</v>
      </c>
      <c r="BM254" s="142" t="s">
        <v>404</v>
      </c>
    </row>
    <row r="255" spans="2:65" s="1" customFormat="1" ht="19.2">
      <c r="B255" s="29"/>
      <c r="D255" s="144" t="s">
        <v>148</v>
      </c>
      <c r="F255" s="145" t="s">
        <v>405</v>
      </c>
      <c r="I255" s="146"/>
      <c r="L255" s="29"/>
      <c r="M255" s="147"/>
      <c r="T255" s="53"/>
      <c r="AT255" s="14" t="s">
        <v>148</v>
      </c>
      <c r="AU255" s="14" t="s">
        <v>88</v>
      </c>
    </row>
    <row r="256" spans="2:65" s="1" customFormat="1" ht="16.5" customHeight="1">
      <c r="B256" s="29"/>
      <c r="C256" s="130" t="s">
        <v>406</v>
      </c>
      <c r="D256" s="130" t="s">
        <v>142</v>
      </c>
      <c r="E256" s="131" t="s">
        <v>407</v>
      </c>
      <c r="F256" s="132" t="s">
        <v>408</v>
      </c>
      <c r="G256" s="133" t="s">
        <v>334</v>
      </c>
      <c r="H256" s="134">
        <v>1</v>
      </c>
      <c r="I256" s="135"/>
      <c r="J256" s="136">
        <f>ROUND(I256*H256,2)</f>
        <v>0</v>
      </c>
      <c r="K256" s="137"/>
      <c r="L256" s="29"/>
      <c r="M256" s="138" t="s">
        <v>1</v>
      </c>
      <c r="N256" s="139" t="s">
        <v>43</v>
      </c>
      <c r="P256" s="140">
        <f>O256*H256</f>
        <v>0</v>
      </c>
      <c r="Q256" s="140">
        <v>6.9999999999999994E-5</v>
      </c>
      <c r="R256" s="140">
        <f>Q256*H256</f>
        <v>6.9999999999999994E-5</v>
      </c>
      <c r="S256" s="140">
        <v>4.4999999999999997E-3</v>
      </c>
      <c r="T256" s="141">
        <f>S256*H256</f>
        <v>4.4999999999999997E-3</v>
      </c>
      <c r="AR256" s="142" t="s">
        <v>224</v>
      </c>
      <c r="AT256" s="142" t="s">
        <v>142</v>
      </c>
      <c r="AU256" s="142" t="s">
        <v>88</v>
      </c>
      <c r="AY256" s="14" t="s">
        <v>138</v>
      </c>
      <c r="BE256" s="143">
        <f>IF(N256="základní",J256,0)</f>
        <v>0</v>
      </c>
      <c r="BF256" s="143">
        <f>IF(N256="snížená",J256,0)</f>
        <v>0</v>
      </c>
      <c r="BG256" s="143">
        <f>IF(N256="zákl. přenesená",J256,0)</f>
        <v>0</v>
      </c>
      <c r="BH256" s="143">
        <f>IF(N256="sníž. přenesená",J256,0)</f>
        <v>0</v>
      </c>
      <c r="BI256" s="143">
        <f>IF(N256="nulová",J256,0)</f>
        <v>0</v>
      </c>
      <c r="BJ256" s="14" t="s">
        <v>86</v>
      </c>
      <c r="BK256" s="143">
        <f>ROUND(I256*H256,2)</f>
        <v>0</v>
      </c>
      <c r="BL256" s="14" t="s">
        <v>224</v>
      </c>
      <c r="BM256" s="142" t="s">
        <v>409</v>
      </c>
    </row>
    <row r="257" spans="2:65" s="1" customFormat="1" ht="10.199999999999999">
      <c r="B257" s="29"/>
      <c r="D257" s="144" t="s">
        <v>148</v>
      </c>
      <c r="F257" s="145" t="s">
        <v>410</v>
      </c>
      <c r="I257" s="146"/>
      <c r="L257" s="29"/>
      <c r="M257" s="147"/>
      <c r="T257" s="53"/>
      <c r="AT257" s="14" t="s">
        <v>148</v>
      </c>
      <c r="AU257" s="14" t="s">
        <v>88</v>
      </c>
    </row>
    <row r="258" spans="2:65" s="1" customFormat="1" ht="16.5" customHeight="1">
      <c r="B258" s="29"/>
      <c r="C258" s="130" t="s">
        <v>411</v>
      </c>
      <c r="D258" s="130" t="s">
        <v>142</v>
      </c>
      <c r="E258" s="131" t="s">
        <v>412</v>
      </c>
      <c r="F258" s="132" t="s">
        <v>413</v>
      </c>
      <c r="G258" s="133" t="s">
        <v>334</v>
      </c>
      <c r="H258" s="134">
        <v>1</v>
      </c>
      <c r="I258" s="135"/>
      <c r="J258" s="136">
        <f>ROUND(I258*H258,2)</f>
        <v>0</v>
      </c>
      <c r="K258" s="137"/>
      <c r="L258" s="29"/>
      <c r="M258" s="138" t="s">
        <v>1</v>
      </c>
      <c r="N258" s="139" t="s">
        <v>43</v>
      </c>
      <c r="P258" s="140">
        <f>O258*H258</f>
        <v>0</v>
      </c>
      <c r="Q258" s="140">
        <v>6.9999999999999994E-5</v>
      </c>
      <c r="R258" s="140">
        <f>Q258*H258</f>
        <v>6.9999999999999994E-5</v>
      </c>
      <c r="S258" s="140">
        <v>2.1000000000000001E-2</v>
      </c>
      <c r="T258" s="141">
        <f>S258*H258</f>
        <v>2.1000000000000001E-2</v>
      </c>
      <c r="AR258" s="142" t="s">
        <v>224</v>
      </c>
      <c r="AT258" s="142" t="s">
        <v>142</v>
      </c>
      <c r="AU258" s="142" t="s">
        <v>88</v>
      </c>
      <c r="AY258" s="14" t="s">
        <v>138</v>
      </c>
      <c r="BE258" s="143">
        <f>IF(N258="základní",J258,0)</f>
        <v>0</v>
      </c>
      <c r="BF258" s="143">
        <f>IF(N258="snížená",J258,0)</f>
        <v>0</v>
      </c>
      <c r="BG258" s="143">
        <f>IF(N258="zákl. přenesená",J258,0)</f>
        <v>0</v>
      </c>
      <c r="BH258" s="143">
        <f>IF(N258="sníž. přenesená",J258,0)</f>
        <v>0</v>
      </c>
      <c r="BI258" s="143">
        <f>IF(N258="nulová",J258,0)</f>
        <v>0</v>
      </c>
      <c r="BJ258" s="14" t="s">
        <v>86</v>
      </c>
      <c r="BK258" s="143">
        <f>ROUND(I258*H258,2)</f>
        <v>0</v>
      </c>
      <c r="BL258" s="14" t="s">
        <v>224</v>
      </c>
      <c r="BM258" s="142" t="s">
        <v>414</v>
      </c>
    </row>
    <row r="259" spans="2:65" s="1" customFormat="1" ht="10.199999999999999">
      <c r="B259" s="29"/>
      <c r="D259" s="144" t="s">
        <v>148</v>
      </c>
      <c r="F259" s="145" t="s">
        <v>415</v>
      </c>
      <c r="I259" s="146"/>
      <c r="L259" s="29"/>
      <c r="M259" s="147"/>
      <c r="T259" s="53"/>
      <c r="AT259" s="14" t="s">
        <v>148</v>
      </c>
      <c r="AU259" s="14" t="s">
        <v>88</v>
      </c>
    </row>
    <row r="260" spans="2:65" s="1" customFormat="1" ht="10.199999999999999">
      <c r="B260" s="29"/>
      <c r="D260" s="160" t="s">
        <v>227</v>
      </c>
      <c r="F260" s="161" t="s">
        <v>416</v>
      </c>
      <c r="I260" s="146"/>
      <c r="L260" s="29"/>
      <c r="M260" s="147"/>
      <c r="T260" s="53"/>
      <c r="AT260" s="14" t="s">
        <v>227</v>
      </c>
      <c r="AU260" s="14" t="s">
        <v>88</v>
      </c>
    </row>
    <row r="261" spans="2:65" s="1" customFormat="1" ht="16.5" customHeight="1">
      <c r="B261" s="29"/>
      <c r="C261" s="149" t="s">
        <v>417</v>
      </c>
      <c r="D261" s="149" t="s">
        <v>169</v>
      </c>
      <c r="E261" s="150" t="s">
        <v>146</v>
      </c>
      <c r="F261" s="151" t="s">
        <v>418</v>
      </c>
      <c r="G261" s="152" t="s">
        <v>328</v>
      </c>
      <c r="H261" s="153">
        <v>1</v>
      </c>
      <c r="I261" s="154"/>
      <c r="J261" s="155">
        <f>ROUND(I261*H261,2)</f>
        <v>0</v>
      </c>
      <c r="K261" s="156"/>
      <c r="L261" s="157"/>
      <c r="M261" s="158" t="s">
        <v>1</v>
      </c>
      <c r="N261" s="159" t="s">
        <v>43</v>
      </c>
      <c r="P261" s="140">
        <f>O261*H261</f>
        <v>0</v>
      </c>
      <c r="Q261" s="140">
        <v>0</v>
      </c>
      <c r="R261" s="140">
        <f>Q261*H261</f>
        <v>0</v>
      </c>
      <c r="S261" s="140">
        <v>0</v>
      </c>
      <c r="T261" s="141">
        <f>S261*H261</f>
        <v>0</v>
      </c>
      <c r="AR261" s="142" t="s">
        <v>232</v>
      </c>
      <c r="AT261" s="142" t="s">
        <v>169</v>
      </c>
      <c r="AU261" s="142" t="s">
        <v>88</v>
      </c>
      <c r="AY261" s="14" t="s">
        <v>138</v>
      </c>
      <c r="BE261" s="143">
        <f>IF(N261="základní",J261,0)</f>
        <v>0</v>
      </c>
      <c r="BF261" s="143">
        <f>IF(N261="snížená",J261,0)</f>
        <v>0</v>
      </c>
      <c r="BG261" s="143">
        <f>IF(N261="zákl. přenesená",J261,0)</f>
        <v>0</v>
      </c>
      <c r="BH261" s="143">
        <f>IF(N261="sníž. přenesená",J261,0)</f>
        <v>0</v>
      </c>
      <c r="BI261" s="143">
        <f>IF(N261="nulová",J261,0)</f>
        <v>0</v>
      </c>
      <c r="BJ261" s="14" t="s">
        <v>86</v>
      </c>
      <c r="BK261" s="143">
        <f>ROUND(I261*H261,2)</f>
        <v>0</v>
      </c>
      <c r="BL261" s="14" t="s">
        <v>224</v>
      </c>
      <c r="BM261" s="142" t="s">
        <v>419</v>
      </c>
    </row>
    <row r="262" spans="2:65" s="1" customFormat="1" ht="48">
      <c r="B262" s="29"/>
      <c r="D262" s="144" t="s">
        <v>148</v>
      </c>
      <c r="F262" s="145" t="s">
        <v>420</v>
      </c>
      <c r="I262" s="146"/>
      <c r="L262" s="29"/>
      <c r="M262" s="147"/>
      <c r="T262" s="53"/>
      <c r="AT262" s="14" t="s">
        <v>148</v>
      </c>
      <c r="AU262" s="14" t="s">
        <v>88</v>
      </c>
    </row>
    <row r="263" spans="2:65" s="1" customFormat="1" ht="16.5" customHeight="1">
      <c r="B263" s="29"/>
      <c r="C263" s="130" t="s">
        <v>421</v>
      </c>
      <c r="D263" s="130" t="s">
        <v>142</v>
      </c>
      <c r="E263" s="131" t="s">
        <v>422</v>
      </c>
      <c r="F263" s="132" t="s">
        <v>423</v>
      </c>
      <c r="G263" s="133" t="s">
        <v>321</v>
      </c>
      <c r="H263" s="134">
        <v>1</v>
      </c>
      <c r="I263" s="135"/>
      <c r="J263" s="136">
        <f>ROUND(I263*H263,2)</f>
        <v>0</v>
      </c>
      <c r="K263" s="137"/>
      <c r="L263" s="29"/>
      <c r="M263" s="138" t="s">
        <v>1</v>
      </c>
      <c r="N263" s="139" t="s">
        <v>43</v>
      </c>
      <c r="P263" s="140">
        <f>O263*H263</f>
        <v>0</v>
      </c>
      <c r="Q263" s="140">
        <v>6.8000000000000005E-4</v>
      </c>
      <c r="R263" s="140">
        <f>Q263*H263</f>
        <v>6.8000000000000005E-4</v>
      </c>
      <c r="S263" s="140">
        <v>0</v>
      </c>
      <c r="T263" s="141">
        <f>S263*H263</f>
        <v>0</v>
      </c>
      <c r="AR263" s="142" t="s">
        <v>224</v>
      </c>
      <c r="AT263" s="142" t="s">
        <v>142</v>
      </c>
      <c r="AU263" s="142" t="s">
        <v>88</v>
      </c>
      <c r="AY263" s="14" t="s">
        <v>138</v>
      </c>
      <c r="BE263" s="143">
        <f>IF(N263="základní",J263,0)</f>
        <v>0</v>
      </c>
      <c r="BF263" s="143">
        <f>IF(N263="snížená",J263,0)</f>
        <v>0</v>
      </c>
      <c r="BG263" s="143">
        <f>IF(N263="zákl. přenesená",J263,0)</f>
        <v>0</v>
      </c>
      <c r="BH263" s="143">
        <f>IF(N263="sníž. přenesená",J263,0)</f>
        <v>0</v>
      </c>
      <c r="BI263" s="143">
        <f>IF(N263="nulová",J263,0)</f>
        <v>0</v>
      </c>
      <c r="BJ263" s="14" t="s">
        <v>86</v>
      </c>
      <c r="BK263" s="143">
        <f>ROUND(I263*H263,2)</f>
        <v>0</v>
      </c>
      <c r="BL263" s="14" t="s">
        <v>224</v>
      </c>
      <c r="BM263" s="142" t="s">
        <v>424</v>
      </c>
    </row>
    <row r="264" spans="2:65" s="1" customFormat="1" ht="10.199999999999999">
      <c r="B264" s="29"/>
      <c r="D264" s="144" t="s">
        <v>148</v>
      </c>
      <c r="F264" s="145" t="s">
        <v>423</v>
      </c>
      <c r="I264" s="146"/>
      <c r="L264" s="29"/>
      <c r="M264" s="147"/>
      <c r="T264" s="53"/>
      <c r="AT264" s="14" t="s">
        <v>148</v>
      </c>
      <c r="AU264" s="14" t="s">
        <v>88</v>
      </c>
    </row>
    <row r="265" spans="2:65" s="1" customFormat="1" ht="16.5" customHeight="1">
      <c r="B265" s="29"/>
      <c r="C265" s="130" t="s">
        <v>425</v>
      </c>
      <c r="D265" s="130" t="s">
        <v>142</v>
      </c>
      <c r="E265" s="131" t="s">
        <v>426</v>
      </c>
      <c r="F265" s="132" t="s">
        <v>427</v>
      </c>
      <c r="G265" s="133" t="s">
        <v>321</v>
      </c>
      <c r="H265" s="134">
        <v>1</v>
      </c>
      <c r="I265" s="135"/>
      <c r="J265" s="136">
        <f>ROUND(I265*H265,2)</f>
        <v>0</v>
      </c>
      <c r="K265" s="137"/>
      <c r="L265" s="29"/>
      <c r="M265" s="138" t="s">
        <v>1</v>
      </c>
      <c r="N265" s="139" t="s">
        <v>43</v>
      </c>
      <c r="P265" s="140">
        <f>O265*H265</f>
        <v>0</v>
      </c>
      <c r="Q265" s="140">
        <v>1.1900000000000001E-3</v>
      </c>
      <c r="R265" s="140">
        <f>Q265*H265</f>
        <v>1.1900000000000001E-3</v>
      </c>
      <c r="S265" s="140">
        <v>0</v>
      </c>
      <c r="T265" s="141">
        <f>S265*H265</f>
        <v>0</v>
      </c>
      <c r="AR265" s="142" t="s">
        <v>224</v>
      </c>
      <c r="AT265" s="142" t="s">
        <v>142</v>
      </c>
      <c r="AU265" s="142" t="s">
        <v>88</v>
      </c>
      <c r="AY265" s="14" t="s">
        <v>138</v>
      </c>
      <c r="BE265" s="143">
        <f>IF(N265="základní",J265,0)</f>
        <v>0</v>
      </c>
      <c r="BF265" s="143">
        <f>IF(N265="snížená",J265,0)</f>
        <v>0</v>
      </c>
      <c r="BG265" s="143">
        <f>IF(N265="zákl. přenesená",J265,0)</f>
        <v>0</v>
      </c>
      <c r="BH265" s="143">
        <f>IF(N265="sníž. přenesená",J265,0)</f>
        <v>0</v>
      </c>
      <c r="BI265" s="143">
        <f>IF(N265="nulová",J265,0)</f>
        <v>0</v>
      </c>
      <c r="BJ265" s="14" t="s">
        <v>86</v>
      </c>
      <c r="BK265" s="143">
        <f>ROUND(I265*H265,2)</f>
        <v>0</v>
      </c>
      <c r="BL265" s="14" t="s">
        <v>224</v>
      </c>
      <c r="BM265" s="142" t="s">
        <v>428</v>
      </c>
    </row>
    <row r="266" spans="2:65" s="1" customFormat="1" ht="10.199999999999999">
      <c r="B266" s="29"/>
      <c r="D266" s="144" t="s">
        <v>148</v>
      </c>
      <c r="F266" s="145" t="s">
        <v>427</v>
      </c>
      <c r="I266" s="146"/>
      <c r="L266" s="29"/>
      <c r="M266" s="147"/>
      <c r="T266" s="53"/>
      <c r="AT266" s="14" t="s">
        <v>148</v>
      </c>
      <c r="AU266" s="14" t="s">
        <v>88</v>
      </c>
    </row>
    <row r="267" spans="2:65" s="1" customFormat="1" ht="16.5" customHeight="1">
      <c r="B267" s="29"/>
      <c r="C267" s="130" t="s">
        <v>429</v>
      </c>
      <c r="D267" s="130" t="s">
        <v>142</v>
      </c>
      <c r="E267" s="131" t="s">
        <v>430</v>
      </c>
      <c r="F267" s="132" t="s">
        <v>431</v>
      </c>
      <c r="G267" s="133" t="s">
        <v>321</v>
      </c>
      <c r="H267" s="134">
        <v>1</v>
      </c>
      <c r="I267" s="135"/>
      <c r="J267" s="136">
        <f>ROUND(I267*H267,2)</f>
        <v>0</v>
      </c>
      <c r="K267" s="137"/>
      <c r="L267" s="29"/>
      <c r="M267" s="138" t="s">
        <v>1</v>
      </c>
      <c r="N267" s="139" t="s">
        <v>43</v>
      </c>
      <c r="P267" s="140">
        <f>O267*H267</f>
        <v>0</v>
      </c>
      <c r="Q267" s="140">
        <v>1.1900000000000001E-3</v>
      </c>
      <c r="R267" s="140">
        <f>Q267*H267</f>
        <v>1.1900000000000001E-3</v>
      </c>
      <c r="S267" s="140">
        <v>0</v>
      </c>
      <c r="T267" s="141">
        <f>S267*H267</f>
        <v>0</v>
      </c>
      <c r="AR267" s="142" t="s">
        <v>224</v>
      </c>
      <c r="AT267" s="142" t="s">
        <v>142</v>
      </c>
      <c r="AU267" s="142" t="s">
        <v>88</v>
      </c>
      <c r="AY267" s="14" t="s">
        <v>138</v>
      </c>
      <c r="BE267" s="143">
        <f>IF(N267="základní",J267,0)</f>
        <v>0</v>
      </c>
      <c r="BF267" s="143">
        <f>IF(N267="snížená",J267,0)</f>
        <v>0</v>
      </c>
      <c r="BG267" s="143">
        <f>IF(N267="zákl. přenesená",J267,0)</f>
        <v>0</v>
      </c>
      <c r="BH267" s="143">
        <f>IF(N267="sníž. přenesená",J267,0)</f>
        <v>0</v>
      </c>
      <c r="BI267" s="143">
        <f>IF(N267="nulová",J267,0)</f>
        <v>0</v>
      </c>
      <c r="BJ267" s="14" t="s">
        <v>86</v>
      </c>
      <c r="BK267" s="143">
        <f>ROUND(I267*H267,2)</f>
        <v>0</v>
      </c>
      <c r="BL267" s="14" t="s">
        <v>224</v>
      </c>
      <c r="BM267" s="142" t="s">
        <v>432</v>
      </c>
    </row>
    <row r="268" spans="2:65" s="1" customFormat="1" ht="10.199999999999999">
      <c r="B268" s="29"/>
      <c r="D268" s="144" t="s">
        <v>148</v>
      </c>
      <c r="F268" s="145" t="s">
        <v>433</v>
      </c>
      <c r="I268" s="146"/>
      <c r="L268" s="29"/>
      <c r="M268" s="147"/>
      <c r="T268" s="53"/>
      <c r="AT268" s="14" t="s">
        <v>148</v>
      </c>
      <c r="AU268" s="14" t="s">
        <v>88</v>
      </c>
    </row>
    <row r="269" spans="2:65" s="1" customFormat="1" ht="16.5" customHeight="1">
      <c r="B269" s="29"/>
      <c r="C269" s="130" t="s">
        <v>434</v>
      </c>
      <c r="D269" s="130" t="s">
        <v>142</v>
      </c>
      <c r="E269" s="131" t="s">
        <v>435</v>
      </c>
      <c r="F269" s="132" t="s">
        <v>436</v>
      </c>
      <c r="G269" s="133" t="s">
        <v>164</v>
      </c>
      <c r="H269" s="134">
        <v>1</v>
      </c>
      <c r="I269" s="135"/>
      <c r="J269" s="136">
        <f>ROUND(I269*H269,2)</f>
        <v>0</v>
      </c>
      <c r="K269" s="137"/>
      <c r="L269" s="29"/>
      <c r="M269" s="138" t="s">
        <v>1</v>
      </c>
      <c r="N269" s="139" t="s">
        <v>43</v>
      </c>
      <c r="P269" s="140">
        <f>O269*H269</f>
        <v>0</v>
      </c>
      <c r="Q269" s="140">
        <v>0</v>
      </c>
      <c r="R269" s="140">
        <f>Q269*H269</f>
        <v>0</v>
      </c>
      <c r="S269" s="140">
        <v>0</v>
      </c>
      <c r="T269" s="141">
        <f>S269*H269</f>
        <v>0</v>
      </c>
      <c r="AR269" s="142" t="s">
        <v>224</v>
      </c>
      <c r="AT269" s="142" t="s">
        <v>142</v>
      </c>
      <c r="AU269" s="142" t="s">
        <v>88</v>
      </c>
      <c r="AY269" s="14" t="s">
        <v>138</v>
      </c>
      <c r="BE269" s="143">
        <f>IF(N269="základní",J269,0)</f>
        <v>0</v>
      </c>
      <c r="BF269" s="143">
        <f>IF(N269="snížená",J269,0)</f>
        <v>0</v>
      </c>
      <c r="BG269" s="143">
        <f>IF(N269="zákl. přenesená",J269,0)</f>
        <v>0</v>
      </c>
      <c r="BH269" s="143">
        <f>IF(N269="sníž. přenesená",J269,0)</f>
        <v>0</v>
      </c>
      <c r="BI269" s="143">
        <f>IF(N269="nulová",J269,0)</f>
        <v>0</v>
      </c>
      <c r="BJ269" s="14" t="s">
        <v>86</v>
      </c>
      <c r="BK269" s="143">
        <f>ROUND(I269*H269,2)</f>
        <v>0</v>
      </c>
      <c r="BL269" s="14" t="s">
        <v>224</v>
      </c>
      <c r="BM269" s="142" t="s">
        <v>437</v>
      </c>
    </row>
    <row r="270" spans="2:65" s="1" customFormat="1" ht="19.2">
      <c r="B270" s="29"/>
      <c r="D270" s="144" t="s">
        <v>148</v>
      </c>
      <c r="F270" s="145" t="s">
        <v>438</v>
      </c>
      <c r="I270" s="146"/>
      <c r="L270" s="29"/>
      <c r="M270" s="147"/>
      <c r="T270" s="53"/>
      <c r="AT270" s="14" t="s">
        <v>148</v>
      </c>
      <c r="AU270" s="14" t="s">
        <v>88</v>
      </c>
    </row>
    <row r="271" spans="2:65" s="1" customFormat="1" ht="16.5" customHeight="1">
      <c r="B271" s="29"/>
      <c r="C271" s="130" t="s">
        <v>439</v>
      </c>
      <c r="D271" s="130" t="s">
        <v>142</v>
      </c>
      <c r="E271" s="131" t="s">
        <v>440</v>
      </c>
      <c r="F271" s="132" t="s">
        <v>441</v>
      </c>
      <c r="G271" s="133" t="s">
        <v>328</v>
      </c>
      <c r="H271" s="134">
        <v>1</v>
      </c>
      <c r="I271" s="135"/>
      <c r="J271" s="136">
        <f>ROUND(I271*H271,2)</f>
        <v>0</v>
      </c>
      <c r="K271" s="137"/>
      <c r="L271" s="29"/>
      <c r="M271" s="138" t="s">
        <v>1</v>
      </c>
      <c r="N271" s="139" t="s">
        <v>43</v>
      </c>
      <c r="P271" s="140">
        <f>O271*H271</f>
        <v>0</v>
      </c>
      <c r="Q271" s="140">
        <v>0</v>
      </c>
      <c r="R271" s="140">
        <f>Q271*H271</f>
        <v>0</v>
      </c>
      <c r="S271" s="140">
        <v>0</v>
      </c>
      <c r="T271" s="141">
        <f>S271*H271</f>
        <v>0</v>
      </c>
      <c r="AR271" s="142" t="s">
        <v>224</v>
      </c>
      <c r="AT271" s="142" t="s">
        <v>142</v>
      </c>
      <c r="AU271" s="142" t="s">
        <v>88</v>
      </c>
      <c r="AY271" s="14" t="s">
        <v>138</v>
      </c>
      <c r="BE271" s="143">
        <f>IF(N271="základní",J271,0)</f>
        <v>0</v>
      </c>
      <c r="BF271" s="143">
        <f>IF(N271="snížená",J271,0)</f>
        <v>0</v>
      </c>
      <c r="BG271" s="143">
        <f>IF(N271="zákl. přenesená",J271,0)</f>
        <v>0</v>
      </c>
      <c r="BH271" s="143">
        <f>IF(N271="sníž. přenesená",J271,0)</f>
        <v>0</v>
      </c>
      <c r="BI271" s="143">
        <f>IF(N271="nulová",J271,0)</f>
        <v>0</v>
      </c>
      <c r="BJ271" s="14" t="s">
        <v>86</v>
      </c>
      <c r="BK271" s="143">
        <f>ROUND(I271*H271,2)</f>
        <v>0</v>
      </c>
      <c r="BL271" s="14" t="s">
        <v>224</v>
      </c>
      <c r="BM271" s="142" t="s">
        <v>442</v>
      </c>
    </row>
    <row r="272" spans="2:65" s="1" customFormat="1" ht="10.199999999999999">
      <c r="B272" s="29"/>
      <c r="D272" s="144" t="s">
        <v>148</v>
      </c>
      <c r="F272" s="145" t="s">
        <v>441</v>
      </c>
      <c r="I272" s="146"/>
      <c r="L272" s="29"/>
      <c r="M272" s="147"/>
      <c r="T272" s="53"/>
      <c r="AT272" s="14" t="s">
        <v>148</v>
      </c>
      <c r="AU272" s="14" t="s">
        <v>88</v>
      </c>
    </row>
    <row r="273" spans="2:65" s="1" customFormat="1" ht="16.5" customHeight="1">
      <c r="B273" s="29"/>
      <c r="C273" s="130" t="s">
        <v>443</v>
      </c>
      <c r="D273" s="130" t="s">
        <v>142</v>
      </c>
      <c r="E273" s="131" t="s">
        <v>444</v>
      </c>
      <c r="F273" s="132" t="s">
        <v>445</v>
      </c>
      <c r="G273" s="133" t="s">
        <v>164</v>
      </c>
      <c r="H273" s="134">
        <v>1</v>
      </c>
      <c r="I273" s="135"/>
      <c r="J273" s="136">
        <f>ROUND(I273*H273,2)</f>
        <v>0</v>
      </c>
      <c r="K273" s="137"/>
      <c r="L273" s="29"/>
      <c r="M273" s="138" t="s">
        <v>1</v>
      </c>
      <c r="N273" s="139" t="s">
        <v>43</v>
      </c>
      <c r="P273" s="140">
        <f>O273*H273</f>
        <v>0</v>
      </c>
      <c r="Q273" s="140">
        <v>0</v>
      </c>
      <c r="R273" s="140">
        <f>Q273*H273</f>
        <v>0</v>
      </c>
      <c r="S273" s="140">
        <v>0</v>
      </c>
      <c r="T273" s="141">
        <f>S273*H273</f>
        <v>0</v>
      </c>
      <c r="AR273" s="142" t="s">
        <v>224</v>
      </c>
      <c r="AT273" s="142" t="s">
        <v>142</v>
      </c>
      <c r="AU273" s="142" t="s">
        <v>88</v>
      </c>
      <c r="AY273" s="14" t="s">
        <v>138</v>
      </c>
      <c r="BE273" s="143">
        <f>IF(N273="základní",J273,0)</f>
        <v>0</v>
      </c>
      <c r="BF273" s="143">
        <f>IF(N273="snížená",J273,0)</f>
        <v>0</v>
      </c>
      <c r="BG273" s="143">
        <f>IF(N273="zákl. přenesená",J273,0)</f>
        <v>0</v>
      </c>
      <c r="BH273" s="143">
        <f>IF(N273="sníž. přenesená",J273,0)</f>
        <v>0</v>
      </c>
      <c r="BI273" s="143">
        <f>IF(N273="nulová",J273,0)</f>
        <v>0</v>
      </c>
      <c r="BJ273" s="14" t="s">
        <v>86</v>
      </c>
      <c r="BK273" s="143">
        <f>ROUND(I273*H273,2)</f>
        <v>0</v>
      </c>
      <c r="BL273" s="14" t="s">
        <v>224</v>
      </c>
      <c r="BM273" s="142" t="s">
        <v>446</v>
      </c>
    </row>
    <row r="274" spans="2:65" s="1" customFormat="1" ht="19.2">
      <c r="B274" s="29"/>
      <c r="D274" s="144" t="s">
        <v>148</v>
      </c>
      <c r="F274" s="145" t="s">
        <v>447</v>
      </c>
      <c r="I274" s="146"/>
      <c r="L274" s="29"/>
      <c r="M274" s="147"/>
      <c r="T274" s="53"/>
      <c r="AT274" s="14" t="s">
        <v>148</v>
      </c>
      <c r="AU274" s="14" t="s">
        <v>88</v>
      </c>
    </row>
    <row r="275" spans="2:65" s="11" customFormat="1" ht="22.8" customHeight="1">
      <c r="B275" s="118"/>
      <c r="D275" s="119" t="s">
        <v>77</v>
      </c>
      <c r="E275" s="128" t="s">
        <v>448</v>
      </c>
      <c r="F275" s="128" t="s">
        <v>449</v>
      </c>
      <c r="I275" s="121"/>
      <c r="J275" s="129">
        <f>BK275</f>
        <v>0</v>
      </c>
      <c r="L275" s="118"/>
      <c r="M275" s="123"/>
      <c r="P275" s="124">
        <f>SUM(P276:P347)</f>
        <v>0</v>
      </c>
      <c r="R275" s="124">
        <f>SUM(R276:R347)</f>
        <v>0.21125999999999998</v>
      </c>
      <c r="T275" s="125">
        <f>SUM(T276:T347)</f>
        <v>0.21435999999999999</v>
      </c>
      <c r="AR275" s="119" t="s">
        <v>88</v>
      </c>
      <c r="AT275" s="126" t="s">
        <v>77</v>
      </c>
      <c r="AU275" s="126" t="s">
        <v>86</v>
      </c>
      <c r="AY275" s="119" t="s">
        <v>138</v>
      </c>
      <c r="BK275" s="127">
        <f>SUM(BK276:BK347)</f>
        <v>0</v>
      </c>
    </row>
    <row r="276" spans="2:65" s="1" customFormat="1" ht="16.5" customHeight="1">
      <c r="B276" s="29"/>
      <c r="C276" s="149" t="s">
        <v>450</v>
      </c>
      <c r="D276" s="149" t="s">
        <v>169</v>
      </c>
      <c r="E276" s="150" t="s">
        <v>451</v>
      </c>
      <c r="F276" s="151" t="s">
        <v>452</v>
      </c>
      <c r="G276" s="152" t="s">
        <v>334</v>
      </c>
      <c r="H276" s="153">
        <v>2</v>
      </c>
      <c r="I276" s="154"/>
      <c r="J276" s="155">
        <f>ROUND(I276*H276,2)</f>
        <v>0</v>
      </c>
      <c r="K276" s="156"/>
      <c r="L276" s="157"/>
      <c r="M276" s="158" t="s">
        <v>1</v>
      </c>
      <c r="N276" s="159" t="s">
        <v>43</v>
      </c>
      <c r="P276" s="140">
        <f>O276*H276</f>
        <v>0</v>
      </c>
      <c r="Q276" s="140">
        <v>8.8000000000000003E-4</v>
      </c>
      <c r="R276" s="140">
        <f>Q276*H276</f>
        <v>1.7600000000000001E-3</v>
      </c>
      <c r="S276" s="140">
        <v>0</v>
      </c>
      <c r="T276" s="141">
        <f>S276*H276</f>
        <v>0</v>
      </c>
      <c r="AR276" s="142" t="s">
        <v>232</v>
      </c>
      <c r="AT276" s="142" t="s">
        <v>169</v>
      </c>
      <c r="AU276" s="142" t="s">
        <v>88</v>
      </c>
      <c r="AY276" s="14" t="s">
        <v>138</v>
      </c>
      <c r="BE276" s="143">
        <f>IF(N276="základní",J276,0)</f>
        <v>0</v>
      </c>
      <c r="BF276" s="143">
        <f>IF(N276="snížená",J276,0)</f>
        <v>0</v>
      </c>
      <c r="BG276" s="143">
        <f>IF(N276="zákl. přenesená",J276,0)</f>
        <v>0</v>
      </c>
      <c r="BH276" s="143">
        <f>IF(N276="sníž. přenesená",J276,0)</f>
        <v>0</v>
      </c>
      <c r="BI276" s="143">
        <f>IF(N276="nulová",J276,0)</f>
        <v>0</v>
      </c>
      <c r="BJ276" s="14" t="s">
        <v>86</v>
      </c>
      <c r="BK276" s="143">
        <f>ROUND(I276*H276,2)</f>
        <v>0</v>
      </c>
      <c r="BL276" s="14" t="s">
        <v>224</v>
      </c>
      <c r="BM276" s="142" t="s">
        <v>453</v>
      </c>
    </row>
    <row r="277" spans="2:65" s="1" customFormat="1" ht="10.199999999999999">
      <c r="B277" s="29"/>
      <c r="D277" s="144" t="s">
        <v>148</v>
      </c>
      <c r="F277" s="145" t="s">
        <v>452</v>
      </c>
      <c r="I277" s="146"/>
      <c r="L277" s="29"/>
      <c r="M277" s="147"/>
      <c r="T277" s="53"/>
      <c r="AT277" s="14" t="s">
        <v>148</v>
      </c>
      <c r="AU277" s="14" t="s">
        <v>88</v>
      </c>
    </row>
    <row r="278" spans="2:65" s="1" customFormat="1" ht="16.5" customHeight="1">
      <c r="B278" s="29"/>
      <c r="C278" s="149" t="s">
        <v>454</v>
      </c>
      <c r="D278" s="149" t="s">
        <v>169</v>
      </c>
      <c r="E278" s="150" t="s">
        <v>455</v>
      </c>
      <c r="F278" s="151" t="s">
        <v>456</v>
      </c>
      <c r="G278" s="152" t="s">
        <v>334</v>
      </c>
      <c r="H278" s="153">
        <v>2</v>
      </c>
      <c r="I278" s="154"/>
      <c r="J278" s="155">
        <f>ROUND(I278*H278,2)</f>
        <v>0</v>
      </c>
      <c r="K278" s="156"/>
      <c r="L278" s="157"/>
      <c r="M278" s="158" t="s">
        <v>1</v>
      </c>
      <c r="N278" s="159" t="s">
        <v>43</v>
      </c>
      <c r="P278" s="140">
        <f>O278*H278</f>
        <v>0</v>
      </c>
      <c r="Q278" s="140">
        <v>2.5000000000000001E-3</v>
      </c>
      <c r="R278" s="140">
        <f>Q278*H278</f>
        <v>5.0000000000000001E-3</v>
      </c>
      <c r="S278" s="140">
        <v>0</v>
      </c>
      <c r="T278" s="141">
        <f>S278*H278</f>
        <v>0</v>
      </c>
      <c r="AR278" s="142" t="s">
        <v>232</v>
      </c>
      <c r="AT278" s="142" t="s">
        <v>169</v>
      </c>
      <c r="AU278" s="142" t="s">
        <v>88</v>
      </c>
      <c r="AY278" s="14" t="s">
        <v>138</v>
      </c>
      <c r="BE278" s="143">
        <f>IF(N278="základní",J278,0)</f>
        <v>0</v>
      </c>
      <c r="BF278" s="143">
        <f>IF(N278="snížená",J278,0)</f>
        <v>0</v>
      </c>
      <c r="BG278" s="143">
        <f>IF(N278="zákl. přenesená",J278,0)</f>
        <v>0</v>
      </c>
      <c r="BH278" s="143">
        <f>IF(N278="sníž. přenesená",J278,0)</f>
        <v>0</v>
      </c>
      <c r="BI278" s="143">
        <f>IF(N278="nulová",J278,0)</f>
        <v>0</v>
      </c>
      <c r="BJ278" s="14" t="s">
        <v>86</v>
      </c>
      <c r="BK278" s="143">
        <f>ROUND(I278*H278,2)</f>
        <v>0</v>
      </c>
      <c r="BL278" s="14" t="s">
        <v>224</v>
      </c>
      <c r="BM278" s="142" t="s">
        <v>457</v>
      </c>
    </row>
    <row r="279" spans="2:65" s="1" customFormat="1" ht="10.199999999999999">
      <c r="B279" s="29"/>
      <c r="D279" s="144" t="s">
        <v>148</v>
      </c>
      <c r="F279" s="145" t="s">
        <v>456</v>
      </c>
      <c r="I279" s="146"/>
      <c r="L279" s="29"/>
      <c r="M279" s="147"/>
      <c r="T279" s="53"/>
      <c r="AT279" s="14" t="s">
        <v>148</v>
      </c>
      <c r="AU279" s="14" t="s">
        <v>88</v>
      </c>
    </row>
    <row r="280" spans="2:65" s="1" customFormat="1" ht="16.5" customHeight="1">
      <c r="B280" s="29"/>
      <c r="C280" s="149" t="s">
        <v>458</v>
      </c>
      <c r="D280" s="149" t="s">
        <v>169</v>
      </c>
      <c r="E280" s="150" t="s">
        <v>459</v>
      </c>
      <c r="F280" s="151" t="s">
        <v>460</v>
      </c>
      <c r="G280" s="152" t="s">
        <v>164</v>
      </c>
      <c r="H280" s="153">
        <v>0.05</v>
      </c>
      <c r="I280" s="154"/>
      <c r="J280" s="155">
        <f>ROUND(I280*H280,2)</f>
        <v>0</v>
      </c>
      <c r="K280" s="156"/>
      <c r="L280" s="157"/>
      <c r="M280" s="158" t="s">
        <v>1</v>
      </c>
      <c r="N280" s="159" t="s">
        <v>43</v>
      </c>
      <c r="P280" s="140">
        <f>O280*H280</f>
        <v>0</v>
      </c>
      <c r="Q280" s="140">
        <v>1</v>
      </c>
      <c r="R280" s="140">
        <f>Q280*H280</f>
        <v>0.05</v>
      </c>
      <c r="S280" s="140">
        <v>0</v>
      </c>
      <c r="T280" s="141">
        <f>S280*H280</f>
        <v>0</v>
      </c>
      <c r="AR280" s="142" t="s">
        <v>232</v>
      </c>
      <c r="AT280" s="142" t="s">
        <v>169</v>
      </c>
      <c r="AU280" s="142" t="s">
        <v>88</v>
      </c>
      <c r="AY280" s="14" t="s">
        <v>138</v>
      </c>
      <c r="BE280" s="143">
        <f>IF(N280="základní",J280,0)</f>
        <v>0</v>
      </c>
      <c r="BF280" s="143">
        <f>IF(N280="snížená",J280,0)</f>
        <v>0</v>
      </c>
      <c r="BG280" s="143">
        <f>IF(N280="zákl. přenesená",J280,0)</f>
        <v>0</v>
      </c>
      <c r="BH280" s="143">
        <f>IF(N280="sníž. přenesená",J280,0)</f>
        <v>0</v>
      </c>
      <c r="BI280" s="143">
        <f>IF(N280="nulová",J280,0)</f>
        <v>0</v>
      </c>
      <c r="BJ280" s="14" t="s">
        <v>86</v>
      </c>
      <c r="BK280" s="143">
        <f>ROUND(I280*H280,2)</f>
        <v>0</v>
      </c>
      <c r="BL280" s="14" t="s">
        <v>224</v>
      </c>
      <c r="BM280" s="142" t="s">
        <v>461</v>
      </c>
    </row>
    <row r="281" spans="2:65" s="1" customFormat="1" ht="10.199999999999999">
      <c r="B281" s="29"/>
      <c r="D281" s="144" t="s">
        <v>148</v>
      </c>
      <c r="F281" s="145" t="s">
        <v>462</v>
      </c>
      <c r="I281" s="146"/>
      <c r="L281" s="29"/>
      <c r="M281" s="147"/>
      <c r="T281" s="53"/>
      <c r="AT281" s="14" t="s">
        <v>148</v>
      </c>
      <c r="AU281" s="14" t="s">
        <v>88</v>
      </c>
    </row>
    <row r="282" spans="2:65" s="1" customFormat="1" ht="16.5" customHeight="1">
      <c r="B282" s="29"/>
      <c r="C282" s="149" t="s">
        <v>463</v>
      </c>
      <c r="D282" s="149" t="s">
        <v>169</v>
      </c>
      <c r="E282" s="150" t="s">
        <v>464</v>
      </c>
      <c r="F282" s="151" t="s">
        <v>465</v>
      </c>
      <c r="G282" s="152" t="s">
        <v>334</v>
      </c>
      <c r="H282" s="153">
        <v>4</v>
      </c>
      <c r="I282" s="154"/>
      <c r="J282" s="155">
        <f>ROUND(I282*H282,2)</f>
        <v>0</v>
      </c>
      <c r="K282" s="156"/>
      <c r="L282" s="157"/>
      <c r="M282" s="158" t="s">
        <v>1</v>
      </c>
      <c r="N282" s="159" t="s">
        <v>43</v>
      </c>
      <c r="P282" s="140">
        <f>O282*H282</f>
        <v>0</v>
      </c>
      <c r="Q282" s="140">
        <v>2.7799999999999999E-3</v>
      </c>
      <c r="R282" s="140">
        <f>Q282*H282</f>
        <v>1.112E-2</v>
      </c>
      <c r="S282" s="140">
        <v>0</v>
      </c>
      <c r="T282" s="141">
        <f>S282*H282</f>
        <v>0</v>
      </c>
      <c r="AR282" s="142" t="s">
        <v>232</v>
      </c>
      <c r="AT282" s="142" t="s">
        <v>169</v>
      </c>
      <c r="AU282" s="142" t="s">
        <v>88</v>
      </c>
      <c r="AY282" s="14" t="s">
        <v>138</v>
      </c>
      <c r="BE282" s="143">
        <f>IF(N282="základní",J282,0)</f>
        <v>0</v>
      </c>
      <c r="BF282" s="143">
        <f>IF(N282="snížená",J282,0)</f>
        <v>0</v>
      </c>
      <c r="BG282" s="143">
        <f>IF(N282="zákl. přenesená",J282,0)</f>
        <v>0</v>
      </c>
      <c r="BH282" s="143">
        <f>IF(N282="sníž. přenesená",J282,0)</f>
        <v>0</v>
      </c>
      <c r="BI282" s="143">
        <f>IF(N282="nulová",J282,0)</f>
        <v>0</v>
      </c>
      <c r="BJ282" s="14" t="s">
        <v>86</v>
      </c>
      <c r="BK282" s="143">
        <f>ROUND(I282*H282,2)</f>
        <v>0</v>
      </c>
      <c r="BL282" s="14" t="s">
        <v>224</v>
      </c>
      <c r="BM282" s="142" t="s">
        <v>466</v>
      </c>
    </row>
    <row r="283" spans="2:65" s="1" customFormat="1" ht="10.199999999999999">
      <c r="B283" s="29"/>
      <c r="D283" s="144" t="s">
        <v>148</v>
      </c>
      <c r="F283" s="145" t="s">
        <v>465</v>
      </c>
      <c r="I283" s="146"/>
      <c r="L283" s="29"/>
      <c r="M283" s="147"/>
      <c r="T283" s="53"/>
      <c r="AT283" s="14" t="s">
        <v>148</v>
      </c>
      <c r="AU283" s="14" t="s">
        <v>88</v>
      </c>
    </row>
    <row r="284" spans="2:65" s="1" customFormat="1" ht="16.5" customHeight="1">
      <c r="B284" s="29"/>
      <c r="C284" s="149" t="s">
        <v>467</v>
      </c>
      <c r="D284" s="149" t="s">
        <v>169</v>
      </c>
      <c r="E284" s="150" t="s">
        <v>468</v>
      </c>
      <c r="F284" s="151" t="s">
        <v>469</v>
      </c>
      <c r="G284" s="152" t="s">
        <v>334</v>
      </c>
      <c r="H284" s="153">
        <v>1</v>
      </c>
      <c r="I284" s="154"/>
      <c r="J284" s="155">
        <f>ROUND(I284*H284,2)</f>
        <v>0</v>
      </c>
      <c r="K284" s="156"/>
      <c r="L284" s="157"/>
      <c r="M284" s="158" t="s">
        <v>1</v>
      </c>
      <c r="N284" s="159" t="s">
        <v>43</v>
      </c>
      <c r="P284" s="140">
        <f>O284*H284</f>
        <v>0</v>
      </c>
      <c r="Q284" s="140">
        <v>1.5900000000000001E-2</v>
      </c>
      <c r="R284" s="140">
        <f>Q284*H284</f>
        <v>1.5900000000000001E-2</v>
      </c>
      <c r="S284" s="140">
        <v>0</v>
      </c>
      <c r="T284" s="141">
        <f>S284*H284</f>
        <v>0</v>
      </c>
      <c r="AR284" s="142" t="s">
        <v>232</v>
      </c>
      <c r="AT284" s="142" t="s">
        <v>169</v>
      </c>
      <c r="AU284" s="142" t="s">
        <v>88</v>
      </c>
      <c r="AY284" s="14" t="s">
        <v>138</v>
      </c>
      <c r="BE284" s="143">
        <f>IF(N284="základní",J284,0)</f>
        <v>0</v>
      </c>
      <c r="BF284" s="143">
        <f>IF(N284="snížená",J284,0)</f>
        <v>0</v>
      </c>
      <c r="BG284" s="143">
        <f>IF(N284="zákl. přenesená",J284,0)</f>
        <v>0</v>
      </c>
      <c r="BH284" s="143">
        <f>IF(N284="sníž. přenesená",J284,0)</f>
        <v>0</v>
      </c>
      <c r="BI284" s="143">
        <f>IF(N284="nulová",J284,0)</f>
        <v>0</v>
      </c>
      <c r="BJ284" s="14" t="s">
        <v>86</v>
      </c>
      <c r="BK284" s="143">
        <f>ROUND(I284*H284,2)</f>
        <v>0</v>
      </c>
      <c r="BL284" s="14" t="s">
        <v>224</v>
      </c>
      <c r="BM284" s="142" t="s">
        <v>470</v>
      </c>
    </row>
    <row r="285" spans="2:65" s="1" customFormat="1" ht="10.199999999999999">
      <c r="B285" s="29"/>
      <c r="D285" s="144" t="s">
        <v>148</v>
      </c>
      <c r="F285" s="145" t="s">
        <v>469</v>
      </c>
      <c r="I285" s="146"/>
      <c r="L285" s="29"/>
      <c r="M285" s="147"/>
      <c r="T285" s="53"/>
      <c r="AT285" s="14" t="s">
        <v>148</v>
      </c>
      <c r="AU285" s="14" t="s">
        <v>88</v>
      </c>
    </row>
    <row r="286" spans="2:65" s="1" customFormat="1" ht="16.5" customHeight="1">
      <c r="B286" s="29"/>
      <c r="C286" s="149" t="s">
        <v>471</v>
      </c>
      <c r="D286" s="149" t="s">
        <v>169</v>
      </c>
      <c r="E286" s="150" t="s">
        <v>472</v>
      </c>
      <c r="F286" s="151" t="s">
        <v>473</v>
      </c>
      <c r="G286" s="152" t="s">
        <v>334</v>
      </c>
      <c r="H286" s="153">
        <v>1</v>
      </c>
      <c r="I286" s="154"/>
      <c r="J286" s="155">
        <f>ROUND(I286*H286,2)</f>
        <v>0</v>
      </c>
      <c r="K286" s="156"/>
      <c r="L286" s="157"/>
      <c r="M286" s="158" t="s">
        <v>1</v>
      </c>
      <c r="N286" s="159" t="s">
        <v>43</v>
      </c>
      <c r="P286" s="140">
        <f>O286*H286</f>
        <v>0</v>
      </c>
      <c r="Q286" s="140">
        <v>1.6999999999999999E-3</v>
      </c>
      <c r="R286" s="140">
        <f>Q286*H286</f>
        <v>1.6999999999999999E-3</v>
      </c>
      <c r="S286" s="140">
        <v>0</v>
      </c>
      <c r="T286" s="141">
        <f>S286*H286</f>
        <v>0</v>
      </c>
      <c r="AR286" s="142" t="s">
        <v>232</v>
      </c>
      <c r="AT286" s="142" t="s">
        <v>169</v>
      </c>
      <c r="AU286" s="142" t="s">
        <v>88</v>
      </c>
      <c r="AY286" s="14" t="s">
        <v>138</v>
      </c>
      <c r="BE286" s="143">
        <f>IF(N286="základní",J286,0)</f>
        <v>0</v>
      </c>
      <c r="BF286" s="143">
        <f>IF(N286="snížená",J286,0)</f>
        <v>0</v>
      </c>
      <c r="BG286" s="143">
        <f>IF(N286="zákl. přenesená",J286,0)</f>
        <v>0</v>
      </c>
      <c r="BH286" s="143">
        <f>IF(N286="sníž. přenesená",J286,0)</f>
        <v>0</v>
      </c>
      <c r="BI286" s="143">
        <f>IF(N286="nulová",J286,0)</f>
        <v>0</v>
      </c>
      <c r="BJ286" s="14" t="s">
        <v>86</v>
      </c>
      <c r="BK286" s="143">
        <f>ROUND(I286*H286,2)</f>
        <v>0</v>
      </c>
      <c r="BL286" s="14" t="s">
        <v>224</v>
      </c>
      <c r="BM286" s="142" t="s">
        <v>474</v>
      </c>
    </row>
    <row r="287" spans="2:65" s="1" customFormat="1" ht="10.199999999999999">
      <c r="B287" s="29"/>
      <c r="D287" s="144" t="s">
        <v>148</v>
      </c>
      <c r="F287" s="145" t="s">
        <v>473</v>
      </c>
      <c r="I287" s="146"/>
      <c r="L287" s="29"/>
      <c r="M287" s="147"/>
      <c r="T287" s="53"/>
      <c r="AT287" s="14" t="s">
        <v>148</v>
      </c>
      <c r="AU287" s="14" t="s">
        <v>88</v>
      </c>
    </row>
    <row r="288" spans="2:65" s="1" customFormat="1" ht="16.5" customHeight="1">
      <c r="B288" s="29"/>
      <c r="C288" s="149" t="s">
        <v>475</v>
      </c>
      <c r="D288" s="149" t="s">
        <v>169</v>
      </c>
      <c r="E288" s="150" t="s">
        <v>476</v>
      </c>
      <c r="F288" s="151" t="s">
        <v>477</v>
      </c>
      <c r="G288" s="152" t="s">
        <v>334</v>
      </c>
      <c r="H288" s="153">
        <v>1</v>
      </c>
      <c r="I288" s="154"/>
      <c r="J288" s="155">
        <f>ROUND(I288*H288,2)</f>
        <v>0</v>
      </c>
      <c r="K288" s="156"/>
      <c r="L288" s="157"/>
      <c r="M288" s="158" t="s">
        <v>1</v>
      </c>
      <c r="N288" s="159" t="s">
        <v>43</v>
      </c>
      <c r="P288" s="140">
        <f>O288*H288</f>
        <v>0</v>
      </c>
      <c r="Q288" s="140">
        <v>1.4500000000000001E-2</v>
      </c>
      <c r="R288" s="140">
        <f>Q288*H288</f>
        <v>1.4500000000000001E-2</v>
      </c>
      <c r="S288" s="140">
        <v>0</v>
      </c>
      <c r="T288" s="141">
        <f>S288*H288</f>
        <v>0</v>
      </c>
      <c r="AR288" s="142" t="s">
        <v>232</v>
      </c>
      <c r="AT288" s="142" t="s">
        <v>169</v>
      </c>
      <c r="AU288" s="142" t="s">
        <v>88</v>
      </c>
      <c r="AY288" s="14" t="s">
        <v>138</v>
      </c>
      <c r="BE288" s="143">
        <f>IF(N288="základní",J288,0)</f>
        <v>0</v>
      </c>
      <c r="BF288" s="143">
        <f>IF(N288="snížená",J288,0)</f>
        <v>0</v>
      </c>
      <c r="BG288" s="143">
        <f>IF(N288="zákl. přenesená",J288,0)</f>
        <v>0</v>
      </c>
      <c r="BH288" s="143">
        <f>IF(N288="sníž. přenesená",J288,0)</f>
        <v>0</v>
      </c>
      <c r="BI288" s="143">
        <f>IF(N288="nulová",J288,0)</f>
        <v>0</v>
      </c>
      <c r="BJ288" s="14" t="s">
        <v>86</v>
      </c>
      <c r="BK288" s="143">
        <f>ROUND(I288*H288,2)</f>
        <v>0</v>
      </c>
      <c r="BL288" s="14" t="s">
        <v>224</v>
      </c>
      <c r="BM288" s="142" t="s">
        <v>478</v>
      </c>
    </row>
    <row r="289" spans="2:65" s="1" customFormat="1" ht="10.199999999999999">
      <c r="B289" s="29"/>
      <c r="D289" s="144" t="s">
        <v>148</v>
      </c>
      <c r="F289" s="145" t="s">
        <v>477</v>
      </c>
      <c r="I289" s="146"/>
      <c r="L289" s="29"/>
      <c r="M289" s="147"/>
      <c r="T289" s="53"/>
      <c r="AT289" s="14" t="s">
        <v>148</v>
      </c>
      <c r="AU289" s="14" t="s">
        <v>88</v>
      </c>
    </row>
    <row r="290" spans="2:65" s="1" customFormat="1" ht="16.5" customHeight="1">
      <c r="B290" s="29"/>
      <c r="C290" s="149" t="s">
        <v>479</v>
      </c>
      <c r="D290" s="149" t="s">
        <v>169</v>
      </c>
      <c r="E290" s="150" t="s">
        <v>480</v>
      </c>
      <c r="F290" s="151" t="s">
        <v>481</v>
      </c>
      <c r="G290" s="152" t="s">
        <v>334</v>
      </c>
      <c r="H290" s="153">
        <v>1</v>
      </c>
      <c r="I290" s="154"/>
      <c r="J290" s="155">
        <f>ROUND(I290*H290,2)</f>
        <v>0</v>
      </c>
      <c r="K290" s="156"/>
      <c r="L290" s="157"/>
      <c r="M290" s="158" t="s">
        <v>1</v>
      </c>
      <c r="N290" s="159" t="s">
        <v>43</v>
      </c>
      <c r="P290" s="140">
        <f>O290*H290</f>
        <v>0</v>
      </c>
      <c r="Q290" s="140">
        <v>1.0200000000000001E-2</v>
      </c>
      <c r="R290" s="140">
        <f>Q290*H290</f>
        <v>1.0200000000000001E-2</v>
      </c>
      <c r="S290" s="140">
        <v>0</v>
      </c>
      <c r="T290" s="141">
        <f>S290*H290</f>
        <v>0</v>
      </c>
      <c r="AR290" s="142" t="s">
        <v>232</v>
      </c>
      <c r="AT290" s="142" t="s">
        <v>169</v>
      </c>
      <c r="AU290" s="142" t="s">
        <v>88</v>
      </c>
      <c r="AY290" s="14" t="s">
        <v>138</v>
      </c>
      <c r="BE290" s="143">
        <f>IF(N290="základní",J290,0)</f>
        <v>0</v>
      </c>
      <c r="BF290" s="143">
        <f>IF(N290="snížená",J290,0)</f>
        <v>0</v>
      </c>
      <c r="BG290" s="143">
        <f>IF(N290="zákl. přenesená",J290,0)</f>
        <v>0</v>
      </c>
      <c r="BH290" s="143">
        <f>IF(N290="sníž. přenesená",J290,0)</f>
        <v>0</v>
      </c>
      <c r="BI290" s="143">
        <f>IF(N290="nulová",J290,0)</f>
        <v>0</v>
      </c>
      <c r="BJ290" s="14" t="s">
        <v>86</v>
      </c>
      <c r="BK290" s="143">
        <f>ROUND(I290*H290,2)</f>
        <v>0</v>
      </c>
      <c r="BL290" s="14" t="s">
        <v>224</v>
      </c>
      <c r="BM290" s="142" t="s">
        <v>482</v>
      </c>
    </row>
    <row r="291" spans="2:65" s="1" customFormat="1" ht="10.199999999999999">
      <c r="B291" s="29"/>
      <c r="D291" s="144" t="s">
        <v>148</v>
      </c>
      <c r="F291" s="145" t="s">
        <v>481</v>
      </c>
      <c r="I291" s="146"/>
      <c r="L291" s="29"/>
      <c r="M291" s="147"/>
      <c r="T291" s="53"/>
      <c r="AT291" s="14" t="s">
        <v>148</v>
      </c>
      <c r="AU291" s="14" t="s">
        <v>88</v>
      </c>
    </row>
    <row r="292" spans="2:65" s="1" customFormat="1" ht="16.5" customHeight="1">
      <c r="B292" s="29"/>
      <c r="C292" s="149" t="s">
        <v>483</v>
      </c>
      <c r="D292" s="149" t="s">
        <v>169</v>
      </c>
      <c r="E292" s="150" t="s">
        <v>484</v>
      </c>
      <c r="F292" s="151" t="s">
        <v>485</v>
      </c>
      <c r="G292" s="152" t="s">
        <v>334</v>
      </c>
      <c r="H292" s="153">
        <v>2</v>
      </c>
      <c r="I292" s="154"/>
      <c r="J292" s="155">
        <f>ROUND(I292*H292,2)</f>
        <v>0</v>
      </c>
      <c r="K292" s="156"/>
      <c r="L292" s="157"/>
      <c r="M292" s="158" t="s">
        <v>1</v>
      </c>
      <c r="N292" s="159" t="s">
        <v>43</v>
      </c>
      <c r="P292" s="140">
        <f>O292*H292</f>
        <v>0</v>
      </c>
      <c r="Q292" s="140">
        <v>6.9999999999999999E-4</v>
      </c>
      <c r="R292" s="140">
        <f>Q292*H292</f>
        <v>1.4E-3</v>
      </c>
      <c r="S292" s="140">
        <v>0</v>
      </c>
      <c r="T292" s="141">
        <f>S292*H292</f>
        <v>0</v>
      </c>
      <c r="AR292" s="142" t="s">
        <v>232</v>
      </c>
      <c r="AT292" s="142" t="s">
        <v>169</v>
      </c>
      <c r="AU292" s="142" t="s">
        <v>88</v>
      </c>
      <c r="AY292" s="14" t="s">
        <v>138</v>
      </c>
      <c r="BE292" s="143">
        <f>IF(N292="základní",J292,0)</f>
        <v>0</v>
      </c>
      <c r="BF292" s="143">
        <f>IF(N292="snížená",J292,0)</f>
        <v>0</v>
      </c>
      <c r="BG292" s="143">
        <f>IF(N292="zákl. přenesená",J292,0)</f>
        <v>0</v>
      </c>
      <c r="BH292" s="143">
        <f>IF(N292="sníž. přenesená",J292,0)</f>
        <v>0</v>
      </c>
      <c r="BI292" s="143">
        <f>IF(N292="nulová",J292,0)</f>
        <v>0</v>
      </c>
      <c r="BJ292" s="14" t="s">
        <v>86</v>
      </c>
      <c r="BK292" s="143">
        <f>ROUND(I292*H292,2)</f>
        <v>0</v>
      </c>
      <c r="BL292" s="14" t="s">
        <v>224</v>
      </c>
      <c r="BM292" s="142" t="s">
        <v>486</v>
      </c>
    </row>
    <row r="293" spans="2:65" s="1" customFormat="1" ht="10.199999999999999">
      <c r="B293" s="29"/>
      <c r="D293" s="144" t="s">
        <v>148</v>
      </c>
      <c r="F293" s="145" t="s">
        <v>485</v>
      </c>
      <c r="I293" s="146"/>
      <c r="L293" s="29"/>
      <c r="M293" s="147"/>
      <c r="T293" s="53"/>
      <c r="AT293" s="14" t="s">
        <v>148</v>
      </c>
      <c r="AU293" s="14" t="s">
        <v>88</v>
      </c>
    </row>
    <row r="294" spans="2:65" s="1" customFormat="1" ht="16.5" customHeight="1">
      <c r="B294" s="29"/>
      <c r="C294" s="149" t="s">
        <v>487</v>
      </c>
      <c r="D294" s="149" t="s">
        <v>169</v>
      </c>
      <c r="E294" s="150" t="s">
        <v>488</v>
      </c>
      <c r="F294" s="151" t="s">
        <v>489</v>
      </c>
      <c r="G294" s="152" t="s">
        <v>334</v>
      </c>
      <c r="H294" s="153">
        <v>11</v>
      </c>
      <c r="I294" s="154"/>
      <c r="J294" s="155">
        <f>ROUND(I294*H294,2)</f>
        <v>0</v>
      </c>
      <c r="K294" s="156"/>
      <c r="L294" s="157"/>
      <c r="M294" s="158" t="s">
        <v>1</v>
      </c>
      <c r="N294" s="159" t="s">
        <v>43</v>
      </c>
      <c r="P294" s="140">
        <f>O294*H294</f>
        <v>0</v>
      </c>
      <c r="Q294" s="140">
        <v>1.8000000000000001E-4</v>
      </c>
      <c r="R294" s="140">
        <f>Q294*H294</f>
        <v>1.98E-3</v>
      </c>
      <c r="S294" s="140">
        <v>0</v>
      </c>
      <c r="T294" s="141">
        <f>S294*H294</f>
        <v>0</v>
      </c>
      <c r="AR294" s="142" t="s">
        <v>232</v>
      </c>
      <c r="AT294" s="142" t="s">
        <v>169</v>
      </c>
      <c r="AU294" s="142" t="s">
        <v>88</v>
      </c>
      <c r="AY294" s="14" t="s">
        <v>138</v>
      </c>
      <c r="BE294" s="143">
        <f>IF(N294="základní",J294,0)</f>
        <v>0</v>
      </c>
      <c r="BF294" s="143">
        <f>IF(N294="snížená",J294,0)</f>
        <v>0</v>
      </c>
      <c r="BG294" s="143">
        <f>IF(N294="zákl. přenesená",J294,0)</f>
        <v>0</v>
      </c>
      <c r="BH294" s="143">
        <f>IF(N294="sníž. přenesená",J294,0)</f>
        <v>0</v>
      </c>
      <c r="BI294" s="143">
        <f>IF(N294="nulová",J294,0)</f>
        <v>0</v>
      </c>
      <c r="BJ294" s="14" t="s">
        <v>86</v>
      </c>
      <c r="BK294" s="143">
        <f>ROUND(I294*H294,2)</f>
        <v>0</v>
      </c>
      <c r="BL294" s="14" t="s">
        <v>224</v>
      </c>
      <c r="BM294" s="142" t="s">
        <v>490</v>
      </c>
    </row>
    <row r="295" spans="2:65" s="1" customFormat="1" ht="10.199999999999999">
      <c r="B295" s="29"/>
      <c r="D295" s="144" t="s">
        <v>148</v>
      </c>
      <c r="F295" s="145" t="s">
        <v>489</v>
      </c>
      <c r="I295" s="146"/>
      <c r="L295" s="29"/>
      <c r="M295" s="147"/>
      <c r="T295" s="53"/>
      <c r="AT295" s="14" t="s">
        <v>148</v>
      </c>
      <c r="AU295" s="14" t="s">
        <v>88</v>
      </c>
    </row>
    <row r="296" spans="2:65" s="1" customFormat="1" ht="16.5" customHeight="1">
      <c r="B296" s="29"/>
      <c r="C296" s="149" t="s">
        <v>491</v>
      </c>
      <c r="D296" s="149" t="s">
        <v>169</v>
      </c>
      <c r="E296" s="150" t="s">
        <v>492</v>
      </c>
      <c r="F296" s="151" t="s">
        <v>493</v>
      </c>
      <c r="G296" s="152" t="s">
        <v>334</v>
      </c>
      <c r="H296" s="153">
        <v>6</v>
      </c>
      <c r="I296" s="154"/>
      <c r="J296" s="155">
        <f>ROUND(I296*H296,2)</f>
        <v>0</v>
      </c>
      <c r="K296" s="156"/>
      <c r="L296" s="157"/>
      <c r="M296" s="158" t="s">
        <v>1</v>
      </c>
      <c r="N296" s="159" t="s">
        <v>43</v>
      </c>
      <c r="P296" s="140">
        <f>O296*H296</f>
        <v>0</v>
      </c>
      <c r="Q296" s="140">
        <v>2.0000000000000001E-4</v>
      </c>
      <c r="R296" s="140">
        <f>Q296*H296</f>
        <v>1.2000000000000001E-3</v>
      </c>
      <c r="S296" s="140">
        <v>0</v>
      </c>
      <c r="T296" s="141">
        <f>S296*H296</f>
        <v>0</v>
      </c>
      <c r="AR296" s="142" t="s">
        <v>232</v>
      </c>
      <c r="AT296" s="142" t="s">
        <v>169</v>
      </c>
      <c r="AU296" s="142" t="s">
        <v>88</v>
      </c>
      <c r="AY296" s="14" t="s">
        <v>138</v>
      </c>
      <c r="BE296" s="143">
        <f>IF(N296="základní",J296,0)</f>
        <v>0</v>
      </c>
      <c r="BF296" s="143">
        <f>IF(N296="snížená",J296,0)</f>
        <v>0</v>
      </c>
      <c r="BG296" s="143">
        <f>IF(N296="zákl. přenesená",J296,0)</f>
        <v>0</v>
      </c>
      <c r="BH296" s="143">
        <f>IF(N296="sníž. přenesená",J296,0)</f>
        <v>0</v>
      </c>
      <c r="BI296" s="143">
        <f>IF(N296="nulová",J296,0)</f>
        <v>0</v>
      </c>
      <c r="BJ296" s="14" t="s">
        <v>86</v>
      </c>
      <c r="BK296" s="143">
        <f>ROUND(I296*H296,2)</f>
        <v>0</v>
      </c>
      <c r="BL296" s="14" t="s">
        <v>224</v>
      </c>
      <c r="BM296" s="142" t="s">
        <v>494</v>
      </c>
    </row>
    <row r="297" spans="2:65" s="1" customFormat="1" ht="10.199999999999999">
      <c r="B297" s="29"/>
      <c r="D297" s="144" t="s">
        <v>148</v>
      </c>
      <c r="F297" s="145" t="s">
        <v>493</v>
      </c>
      <c r="I297" s="146"/>
      <c r="L297" s="29"/>
      <c r="M297" s="147"/>
      <c r="T297" s="53"/>
      <c r="AT297" s="14" t="s">
        <v>148</v>
      </c>
      <c r="AU297" s="14" t="s">
        <v>88</v>
      </c>
    </row>
    <row r="298" spans="2:65" s="1" customFormat="1" ht="16.5" customHeight="1">
      <c r="B298" s="29"/>
      <c r="C298" s="149" t="s">
        <v>495</v>
      </c>
      <c r="D298" s="149" t="s">
        <v>169</v>
      </c>
      <c r="E298" s="150" t="s">
        <v>496</v>
      </c>
      <c r="F298" s="151" t="s">
        <v>497</v>
      </c>
      <c r="G298" s="152" t="s">
        <v>334</v>
      </c>
      <c r="H298" s="153">
        <v>2</v>
      </c>
      <c r="I298" s="154"/>
      <c r="J298" s="155">
        <f>ROUND(I298*H298,2)</f>
        <v>0</v>
      </c>
      <c r="K298" s="156"/>
      <c r="L298" s="157"/>
      <c r="M298" s="158" t="s">
        <v>1</v>
      </c>
      <c r="N298" s="159" t="s">
        <v>43</v>
      </c>
      <c r="P298" s="140">
        <f>O298*H298</f>
        <v>0</v>
      </c>
      <c r="Q298" s="140">
        <v>4.8000000000000001E-4</v>
      </c>
      <c r="R298" s="140">
        <f>Q298*H298</f>
        <v>9.6000000000000002E-4</v>
      </c>
      <c r="S298" s="140">
        <v>0</v>
      </c>
      <c r="T298" s="141">
        <f>S298*H298</f>
        <v>0</v>
      </c>
      <c r="AR298" s="142" t="s">
        <v>232</v>
      </c>
      <c r="AT298" s="142" t="s">
        <v>169</v>
      </c>
      <c r="AU298" s="142" t="s">
        <v>88</v>
      </c>
      <c r="AY298" s="14" t="s">
        <v>138</v>
      </c>
      <c r="BE298" s="143">
        <f>IF(N298="základní",J298,0)</f>
        <v>0</v>
      </c>
      <c r="BF298" s="143">
        <f>IF(N298="snížená",J298,0)</f>
        <v>0</v>
      </c>
      <c r="BG298" s="143">
        <f>IF(N298="zákl. přenesená",J298,0)</f>
        <v>0</v>
      </c>
      <c r="BH298" s="143">
        <f>IF(N298="sníž. přenesená",J298,0)</f>
        <v>0</v>
      </c>
      <c r="BI298" s="143">
        <f>IF(N298="nulová",J298,0)</f>
        <v>0</v>
      </c>
      <c r="BJ298" s="14" t="s">
        <v>86</v>
      </c>
      <c r="BK298" s="143">
        <f>ROUND(I298*H298,2)</f>
        <v>0</v>
      </c>
      <c r="BL298" s="14" t="s">
        <v>224</v>
      </c>
      <c r="BM298" s="142" t="s">
        <v>498</v>
      </c>
    </row>
    <row r="299" spans="2:65" s="1" customFormat="1" ht="10.199999999999999">
      <c r="B299" s="29"/>
      <c r="D299" s="144" t="s">
        <v>148</v>
      </c>
      <c r="F299" s="145" t="s">
        <v>497</v>
      </c>
      <c r="I299" s="146"/>
      <c r="L299" s="29"/>
      <c r="M299" s="147"/>
      <c r="T299" s="53"/>
      <c r="AT299" s="14" t="s">
        <v>148</v>
      </c>
      <c r="AU299" s="14" t="s">
        <v>88</v>
      </c>
    </row>
    <row r="300" spans="2:65" s="1" customFormat="1" ht="16.5" customHeight="1">
      <c r="B300" s="29"/>
      <c r="C300" s="149" t="s">
        <v>499</v>
      </c>
      <c r="D300" s="149" t="s">
        <v>169</v>
      </c>
      <c r="E300" s="150" t="s">
        <v>500</v>
      </c>
      <c r="F300" s="151" t="s">
        <v>501</v>
      </c>
      <c r="G300" s="152" t="s">
        <v>334</v>
      </c>
      <c r="H300" s="153">
        <v>4</v>
      </c>
      <c r="I300" s="154"/>
      <c r="J300" s="155">
        <f>ROUND(I300*H300,2)</f>
        <v>0</v>
      </c>
      <c r="K300" s="156"/>
      <c r="L300" s="157"/>
      <c r="M300" s="158" t="s">
        <v>1</v>
      </c>
      <c r="N300" s="159" t="s">
        <v>43</v>
      </c>
      <c r="P300" s="140">
        <f>O300*H300</f>
        <v>0</v>
      </c>
      <c r="Q300" s="140">
        <v>5.0000000000000002E-5</v>
      </c>
      <c r="R300" s="140">
        <f>Q300*H300</f>
        <v>2.0000000000000001E-4</v>
      </c>
      <c r="S300" s="140">
        <v>0</v>
      </c>
      <c r="T300" s="141">
        <f>S300*H300</f>
        <v>0</v>
      </c>
      <c r="AR300" s="142" t="s">
        <v>232</v>
      </c>
      <c r="AT300" s="142" t="s">
        <v>169</v>
      </c>
      <c r="AU300" s="142" t="s">
        <v>88</v>
      </c>
      <c r="AY300" s="14" t="s">
        <v>138</v>
      </c>
      <c r="BE300" s="143">
        <f>IF(N300="základní",J300,0)</f>
        <v>0</v>
      </c>
      <c r="BF300" s="143">
        <f>IF(N300="snížená",J300,0)</f>
        <v>0</v>
      </c>
      <c r="BG300" s="143">
        <f>IF(N300="zákl. přenesená",J300,0)</f>
        <v>0</v>
      </c>
      <c r="BH300" s="143">
        <f>IF(N300="sníž. přenesená",J300,0)</f>
        <v>0</v>
      </c>
      <c r="BI300" s="143">
        <f>IF(N300="nulová",J300,0)</f>
        <v>0</v>
      </c>
      <c r="BJ300" s="14" t="s">
        <v>86</v>
      </c>
      <c r="BK300" s="143">
        <f>ROUND(I300*H300,2)</f>
        <v>0</v>
      </c>
      <c r="BL300" s="14" t="s">
        <v>224</v>
      </c>
      <c r="BM300" s="142" t="s">
        <v>502</v>
      </c>
    </row>
    <row r="301" spans="2:65" s="1" customFormat="1" ht="10.199999999999999">
      <c r="B301" s="29"/>
      <c r="D301" s="144" t="s">
        <v>148</v>
      </c>
      <c r="F301" s="145" t="s">
        <v>501</v>
      </c>
      <c r="I301" s="146"/>
      <c r="L301" s="29"/>
      <c r="M301" s="147"/>
      <c r="T301" s="53"/>
      <c r="AT301" s="14" t="s">
        <v>148</v>
      </c>
      <c r="AU301" s="14" t="s">
        <v>88</v>
      </c>
    </row>
    <row r="302" spans="2:65" s="1" customFormat="1" ht="16.5" customHeight="1">
      <c r="B302" s="29"/>
      <c r="C302" s="149" t="s">
        <v>503</v>
      </c>
      <c r="D302" s="149" t="s">
        <v>169</v>
      </c>
      <c r="E302" s="150" t="s">
        <v>504</v>
      </c>
      <c r="F302" s="151" t="s">
        <v>505</v>
      </c>
      <c r="G302" s="152" t="s">
        <v>334</v>
      </c>
      <c r="H302" s="153">
        <v>4</v>
      </c>
      <c r="I302" s="154"/>
      <c r="J302" s="155">
        <f>ROUND(I302*H302,2)</f>
        <v>0</v>
      </c>
      <c r="K302" s="156"/>
      <c r="L302" s="157"/>
      <c r="M302" s="158" t="s">
        <v>1</v>
      </c>
      <c r="N302" s="159" t="s">
        <v>43</v>
      </c>
      <c r="P302" s="140">
        <f>O302*H302</f>
        <v>0</v>
      </c>
      <c r="Q302" s="140">
        <v>1E-4</v>
      </c>
      <c r="R302" s="140">
        <f>Q302*H302</f>
        <v>4.0000000000000002E-4</v>
      </c>
      <c r="S302" s="140">
        <v>0</v>
      </c>
      <c r="T302" s="141">
        <f>S302*H302</f>
        <v>0</v>
      </c>
      <c r="AR302" s="142" t="s">
        <v>232</v>
      </c>
      <c r="AT302" s="142" t="s">
        <v>169</v>
      </c>
      <c r="AU302" s="142" t="s">
        <v>88</v>
      </c>
      <c r="AY302" s="14" t="s">
        <v>138</v>
      </c>
      <c r="BE302" s="143">
        <f>IF(N302="základní",J302,0)</f>
        <v>0</v>
      </c>
      <c r="BF302" s="143">
        <f>IF(N302="snížená",J302,0)</f>
        <v>0</v>
      </c>
      <c r="BG302" s="143">
        <f>IF(N302="zákl. přenesená",J302,0)</f>
        <v>0</v>
      </c>
      <c r="BH302" s="143">
        <f>IF(N302="sníž. přenesená",J302,0)</f>
        <v>0</v>
      </c>
      <c r="BI302" s="143">
        <f>IF(N302="nulová",J302,0)</f>
        <v>0</v>
      </c>
      <c r="BJ302" s="14" t="s">
        <v>86</v>
      </c>
      <c r="BK302" s="143">
        <f>ROUND(I302*H302,2)</f>
        <v>0</v>
      </c>
      <c r="BL302" s="14" t="s">
        <v>224</v>
      </c>
      <c r="BM302" s="142" t="s">
        <v>506</v>
      </c>
    </row>
    <row r="303" spans="2:65" s="1" customFormat="1" ht="10.199999999999999">
      <c r="B303" s="29"/>
      <c r="D303" s="144" t="s">
        <v>148</v>
      </c>
      <c r="F303" s="145" t="s">
        <v>505</v>
      </c>
      <c r="I303" s="146"/>
      <c r="L303" s="29"/>
      <c r="M303" s="147"/>
      <c r="T303" s="53"/>
      <c r="AT303" s="14" t="s">
        <v>148</v>
      </c>
      <c r="AU303" s="14" t="s">
        <v>88</v>
      </c>
    </row>
    <row r="304" spans="2:65" s="1" customFormat="1" ht="16.5" customHeight="1">
      <c r="B304" s="29"/>
      <c r="C304" s="130" t="s">
        <v>507</v>
      </c>
      <c r="D304" s="130" t="s">
        <v>142</v>
      </c>
      <c r="E304" s="131" t="s">
        <v>508</v>
      </c>
      <c r="F304" s="132" t="s">
        <v>509</v>
      </c>
      <c r="G304" s="133" t="s">
        <v>187</v>
      </c>
      <c r="H304" s="134">
        <v>10</v>
      </c>
      <c r="I304" s="135"/>
      <c r="J304" s="136">
        <f>ROUND(I304*H304,2)</f>
        <v>0</v>
      </c>
      <c r="K304" s="137"/>
      <c r="L304" s="29"/>
      <c r="M304" s="138" t="s">
        <v>1</v>
      </c>
      <c r="N304" s="139" t="s">
        <v>43</v>
      </c>
      <c r="P304" s="140">
        <f>O304*H304</f>
        <v>0</v>
      </c>
      <c r="Q304" s="140">
        <v>5.0000000000000002E-5</v>
      </c>
      <c r="R304" s="140">
        <f>Q304*H304</f>
        <v>5.0000000000000001E-4</v>
      </c>
      <c r="S304" s="140">
        <v>5.3200000000000001E-3</v>
      </c>
      <c r="T304" s="141">
        <f>S304*H304</f>
        <v>5.3199999999999997E-2</v>
      </c>
      <c r="AR304" s="142" t="s">
        <v>224</v>
      </c>
      <c r="AT304" s="142" t="s">
        <v>142</v>
      </c>
      <c r="AU304" s="142" t="s">
        <v>88</v>
      </c>
      <c r="AY304" s="14" t="s">
        <v>138</v>
      </c>
      <c r="BE304" s="143">
        <f>IF(N304="základní",J304,0)</f>
        <v>0</v>
      </c>
      <c r="BF304" s="143">
        <f>IF(N304="snížená",J304,0)</f>
        <v>0</v>
      </c>
      <c r="BG304" s="143">
        <f>IF(N304="zákl. přenesená",J304,0)</f>
        <v>0</v>
      </c>
      <c r="BH304" s="143">
        <f>IF(N304="sníž. přenesená",J304,0)</f>
        <v>0</v>
      </c>
      <c r="BI304" s="143">
        <f>IF(N304="nulová",J304,0)</f>
        <v>0</v>
      </c>
      <c r="BJ304" s="14" t="s">
        <v>86</v>
      </c>
      <c r="BK304" s="143">
        <f>ROUND(I304*H304,2)</f>
        <v>0</v>
      </c>
      <c r="BL304" s="14" t="s">
        <v>224</v>
      </c>
      <c r="BM304" s="142" t="s">
        <v>510</v>
      </c>
    </row>
    <row r="305" spans="2:65" s="1" customFormat="1" ht="10.199999999999999">
      <c r="B305" s="29"/>
      <c r="D305" s="144" t="s">
        <v>148</v>
      </c>
      <c r="F305" s="145" t="s">
        <v>511</v>
      </c>
      <c r="I305" s="146"/>
      <c r="L305" s="29"/>
      <c r="M305" s="147"/>
      <c r="T305" s="53"/>
      <c r="AT305" s="14" t="s">
        <v>148</v>
      </c>
      <c r="AU305" s="14" t="s">
        <v>88</v>
      </c>
    </row>
    <row r="306" spans="2:65" s="1" customFormat="1" ht="10.199999999999999">
      <c r="B306" s="29"/>
      <c r="D306" s="160" t="s">
        <v>227</v>
      </c>
      <c r="F306" s="161" t="s">
        <v>512</v>
      </c>
      <c r="I306" s="146"/>
      <c r="L306" s="29"/>
      <c r="M306" s="147"/>
      <c r="T306" s="53"/>
      <c r="AT306" s="14" t="s">
        <v>227</v>
      </c>
      <c r="AU306" s="14" t="s">
        <v>88</v>
      </c>
    </row>
    <row r="307" spans="2:65" s="1" customFormat="1" ht="16.5" customHeight="1">
      <c r="B307" s="29"/>
      <c r="C307" s="130" t="s">
        <v>513</v>
      </c>
      <c r="D307" s="130" t="s">
        <v>142</v>
      </c>
      <c r="E307" s="131" t="s">
        <v>514</v>
      </c>
      <c r="F307" s="132" t="s">
        <v>515</v>
      </c>
      <c r="G307" s="133" t="s">
        <v>187</v>
      </c>
      <c r="H307" s="134">
        <v>10</v>
      </c>
      <c r="I307" s="135"/>
      <c r="J307" s="136">
        <f>ROUND(I307*H307,2)</f>
        <v>0</v>
      </c>
      <c r="K307" s="137"/>
      <c r="L307" s="29"/>
      <c r="M307" s="138" t="s">
        <v>1</v>
      </c>
      <c r="N307" s="139" t="s">
        <v>43</v>
      </c>
      <c r="P307" s="140">
        <f>O307*H307</f>
        <v>0</v>
      </c>
      <c r="Q307" s="140">
        <v>5.0000000000000002E-5</v>
      </c>
      <c r="R307" s="140">
        <f>Q307*H307</f>
        <v>5.0000000000000001E-4</v>
      </c>
      <c r="S307" s="140">
        <v>5.3200000000000001E-3</v>
      </c>
      <c r="T307" s="141">
        <f>S307*H307</f>
        <v>5.3199999999999997E-2</v>
      </c>
      <c r="AR307" s="142" t="s">
        <v>224</v>
      </c>
      <c r="AT307" s="142" t="s">
        <v>142</v>
      </c>
      <c r="AU307" s="142" t="s">
        <v>88</v>
      </c>
      <c r="AY307" s="14" t="s">
        <v>138</v>
      </c>
      <c r="BE307" s="143">
        <f>IF(N307="základní",J307,0)</f>
        <v>0</v>
      </c>
      <c r="BF307" s="143">
        <f>IF(N307="snížená",J307,0)</f>
        <v>0</v>
      </c>
      <c r="BG307" s="143">
        <f>IF(N307="zákl. přenesená",J307,0)</f>
        <v>0</v>
      </c>
      <c r="BH307" s="143">
        <f>IF(N307="sníž. přenesená",J307,0)</f>
        <v>0</v>
      </c>
      <c r="BI307" s="143">
        <f>IF(N307="nulová",J307,0)</f>
        <v>0</v>
      </c>
      <c r="BJ307" s="14" t="s">
        <v>86</v>
      </c>
      <c r="BK307" s="143">
        <f>ROUND(I307*H307,2)</f>
        <v>0</v>
      </c>
      <c r="BL307" s="14" t="s">
        <v>224</v>
      </c>
      <c r="BM307" s="142" t="s">
        <v>516</v>
      </c>
    </row>
    <row r="308" spans="2:65" s="1" customFormat="1" ht="10.199999999999999">
      <c r="B308" s="29"/>
      <c r="D308" s="144" t="s">
        <v>148</v>
      </c>
      <c r="F308" s="145" t="s">
        <v>511</v>
      </c>
      <c r="I308" s="146"/>
      <c r="L308" s="29"/>
      <c r="M308" s="147"/>
      <c r="T308" s="53"/>
      <c r="AT308" s="14" t="s">
        <v>148</v>
      </c>
      <c r="AU308" s="14" t="s">
        <v>88</v>
      </c>
    </row>
    <row r="309" spans="2:65" s="1" customFormat="1" ht="16.5" customHeight="1">
      <c r="B309" s="29"/>
      <c r="C309" s="130" t="s">
        <v>517</v>
      </c>
      <c r="D309" s="130" t="s">
        <v>142</v>
      </c>
      <c r="E309" s="131" t="s">
        <v>518</v>
      </c>
      <c r="F309" s="132" t="s">
        <v>519</v>
      </c>
      <c r="G309" s="133" t="s">
        <v>187</v>
      </c>
      <c r="H309" s="134">
        <v>12</v>
      </c>
      <c r="I309" s="135"/>
      <c r="J309" s="136">
        <f>ROUND(I309*H309,2)</f>
        <v>0</v>
      </c>
      <c r="K309" s="137"/>
      <c r="L309" s="29"/>
      <c r="M309" s="138" t="s">
        <v>1</v>
      </c>
      <c r="N309" s="139" t="s">
        <v>43</v>
      </c>
      <c r="P309" s="140">
        <f>O309*H309</f>
        <v>0</v>
      </c>
      <c r="Q309" s="140">
        <v>9.0000000000000006E-5</v>
      </c>
      <c r="R309" s="140">
        <f>Q309*H309</f>
        <v>1.08E-3</v>
      </c>
      <c r="S309" s="140">
        <v>8.5800000000000008E-3</v>
      </c>
      <c r="T309" s="141">
        <f>S309*H309</f>
        <v>0.10296000000000001</v>
      </c>
      <c r="AR309" s="142" t="s">
        <v>224</v>
      </c>
      <c r="AT309" s="142" t="s">
        <v>142</v>
      </c>
      <c r="AU309" s="142" t="s">
        <v>88</v>
      </c>
      <c r="AY309" s="14" t="s">
        <v>138</v>
      </c>
      <c r="BE309" s="143">
        <f>IF(N309="základní",J309,0)</f>
        <v>0</v>
      </c>
      <c r="BF309" s="143">
        <f>IF(N309="snížená",J309,0)</f>
        <v>0</v>
      </c>
      <c r="BG309" s="143">
        <f>IF(N309="zákl. přenesená",J309,0)</f>
        <v>0</v>
      </c>
      <c r="BH309" s="143">
        <f>IF(N309="sníž. přenesená",J309,0)</f>
        <v>0</v>
      </c>
      <c r="BI309" s="143">
        <f>IF(N309="nulová",J309,0)</f>
        <v>0</v>
      </c>
      <c r="BJ309" s="14" t="s">
        <v>86</v>
      </c>
      <c r="BK309" s="143">
        <f>ROUND(I309*H309,2)</f>
        <v>0</v>
      </c>
      <c r="BL309" s="14" t="s">
        <v>224</v>
      </c>
      <c r="BM309" s="142" t="s">
        <v>520</v>
      </c>
    </row>
    <row r="310" spans="2:65" s="1" customFormat="1" ht="10.199999999999999">
      <c r="B310" s="29"/>
      <c r="D310" s="144" t="s">
        <v>148</v>
      </c>
      <c r="F310" s="145" t="s">
        <v>521</v>
      </c>
      <c r="I310" s="146"/>
      <c r="L310" s="29"/>
      <c r="M310" s="147"/>
      <c r="T310" s="53"/>
      <c r="AT310" s="14" t="s">
        <v>148</v>
      </c>
      <c r="AU310" s="14" t="s">
        <v>88</v>
      </c>
    </row>
    <row r="311" spans="2:65" s="1" customFormat="1" ht="10.199999999999999">
      <c r="B311" s="29"/>
      <c r="D311" s="160" t="s">
        <v>227</v>
      </c>
      <c r="F311" s="161" t="s">
        <v>522</v>
      </c>
      <c r="I311" s="146"/>
      <c r="L311" s="29"/>
      <c r="M311" s="147"/>
      <c r="T311" s="53"/>
      <c r="AT311" s="14" t="s">
        <v>227</v>
      </c>
      <c r="AU311" s="14" t="s">
        <v>88</v>
      </c>
    </row>
    <row r="312" spans="2:65" s="1" customFormat="1" ht="16.5" customHeight="1">
      <c r="B312" s="29"/>
      <c r="C312" s="130" t="s">
        <v>523</v>
      </c>
      <c r="D312" s="130" t="s">
        <v>142</v>
      </c>
      <c r="E312" s="131" t="s">
        <v>524</v>
      </c>
      <c r="F312" s="132" t="s">
        <v>525</v>
      </c>
      <c r="G312" s="133" t="s">
        <v>187</v>
      </c>
      <c r="H312" s="134">
        <v>3</v>
      </c>
      <c r="I312" s="135"/>
      <c r="J312" s="136">
        <f>ROUND(I312*H312,2)</f>
        <v>0</v>
      </c>
      <c r="K312" s="137"/>
      <c r="L312" s="29"/>
      <c r="M312" s="138" t="s">
        <v>1</v>
      </c>
      <c r="N312" s="139" t="s">
        <v>43</v>
      </c>
      <c r="P312" s="140">
        <f>O312*H312</f>
        <v>0</v>
      </c>
      <c r="Q312" s="140">
        <v>1.58E-3</v>
      </c>
      <c r="R312" s="140">
        <f>Q312*H312</f>
        <v>4.7400000000000003E-3</v>
      </c>
      <c r="S312" s="140">
        <v>0</v>
      </c>
      <c r="T312" s="141">
        <f>S312*H312</f>
        <v>0</v>
      </c>
      <c r="AR312" s="142" t="s">
        <v>224</v>
      </c>
      <c r="AT312" s="142" t="s">
        <v>142</v>
      </c>
      <c r="AU312" s="142" t="s">
        <v>88</v>
      </c>
      <c r="AY312" s="14" t="s">
        <v>138</v>
      </c>
      <c r="BE312" s="143">
        <f>IF(N312="základní",J312,0)</f>
        <v>0</v>
      </c>
      <c r="BF312" s="143">
        <f>IF(N312="snížená",J312,0)</f>
        <v>0</v>
      </c>
      <c r="BG312" s="143">
        <f>IF(N312="zákl. přenesená",J312,0)</f>
        <v>0</v>
      </c>
      <c r="BH312" s="143">
        <f>IF(N312="sníž. přenesená",J312,0)</f>
        <v>0</v>
      </c>
      <c r="BI312" s="143">
        <f>IF(N312="nulová",J312,0)</f>
        <v>0</v>
      </c>
      <c r="BJ312" s="14" t="s">
        <v>86</v>
      </c>
      <c r="BK312" s="143">
        <f>ROUND(I312*H312,2)</f>
        <v>0</v>
      </c>
      <c r="BL312" s="14" t="s">
        <v>224</v>
      </c>
      <c r="BM312" s="142" t="s">
        <v>526</v>
      </c>
    </row>
    <row r="313" spans="2:65" s="1" customFormat="1" ht="19.2">
      <c r="B313" s="29"/>
      <c r="D313" s="144" t="s">
        <v>148</v>
      </c>
      <c r="F313" s="145" t="s">
        <v>527</v>
      </c>
      <c r="I313" s="146"/>
      <c r="L313" s="29"/>
      <c r="M313" s="147"/>
      <c r="T313" s="53"/>
      <c r="AT313" s="14" t="s">
        <v>148</v>
      </c>
      <c r="AU313" s="14" t="s">
        <v>88</v>
      </c>
    </row>
    <row r="314" spans="2:65" s="1" customFormat="1" ht="10.199999999999999">
      <c r="B314" s="29"/>
      <c r="D314" s="160" t="s">
        <v>227</v>
      </c>
      <c r="F314" s="161" t="s">
        <v>528</v>
      </c>
      <c r="I314" s="146"/>
      <c r="L314" s="29"/>
      <c r="M314" s="147"/>
      <c r="T314" s="53"/>
      <c r="AT314" s="14" t="s">
        <v>227</v>
      </c>
      <c r="AU314" s="14" t="s">
        <v>88</v>
      </c>
    </row>
    <row r="315" spans="2:65" s="1" customFormat="1" ht="16.5" customHeight="1">
      <c r="B315" s="29"/>
      <c r="C315" s="130" t="s">
        <v>529</v>
      </c>
      <c r="D315" s="130" t="s">
        <v>142</v>
      </c>
      <c r="E315" s="131" t="s">
        <v>530</v>
      </c>
      <c r="F315" s="132" t="s">
        <v>531</v>
      </c>
      <c r="G315" s="133" t="s">
        <v>187</v>
      </c>
      <c r="H315" s="134">
        <v>3</v>
      </c>
      <c r="I315" s="135"/>
      <c r="J315" s="136">
        <f>ROUND(I315*H315,2)</f>
        <v>0</v>
      </c>
      <c r="K315" s="137"/>
      <c r="L315" s="29"/>
      <c r="M315" s="138" t="s">
        <v>1</v>
      </c>
      <c r="N315" s="139" t="s">
        <v>43</v>
      </c>
      <c r="P315" s="140">
        <f>O315*H315</f>
        <v>0</v>
      </c>
      <c r="Q315" s="140">
        <v>0</v>
      </c>
      <c r="R315" s="140">
        <f>Q315*H315</f>
        <v>0</v>
      </c>
      <c r="S315" s="140">
        <v>0</v>
      </c>
      <c r="T315" s="141">
        <f>S315*H315</f>
        <v>0</v>
      </c>
      <c r="AR315" s="142" t="s">
        <v>224</v>
      </c>
      <c r="AT315" s="142" t="s">
        <v>142</v>
      </c>
      <c r="AU315" s="142" t="s">
        <v>88</v>
      </c>
      <c r="AY315" s="14" t="s">
        <v>138</v>
      </c>
      <c r="BE315" s="143">
        <f>IF(N315="základní",J315,0)</f>
        <v>0</v>
      </c>
      <c r="BF315" s="143">
        <f>IF(N315="snížená",J315,0)</f>
        <v>0</v>
      </c>
      <c r="BG315" s="143">
        <f>IF(N315="zákl. přenesená",J315,0)</f>
        <v>0</v>
      </c>
      <c r="BH315" s="143">
        <f>IF(N315="sníž. přenesená",J315,0)</f>
        <v>0</v>
      </c>
      <c r="BI315" s="143">
        <f>IF(N315="nulová",J315,0)</f>
        <v>0</v>
      </c>
      <c r="BJ315" s="14" t="s">
        <v>86</v>
      </c>
      <c r="BK315" s="143">
        <f>ROUND(I315*H315,2)</f>
        <v>0</v>
      </c>
      <c r="BL315" s="14" t="s">
        <v>224</v>
      </c>
      <c r="BM315" s="142" t="s">
        <v>532</v>
      </c>
    </row>
    <row r="316" spans="2:65" s="1" customFormat="1" ht="10.199999999999999">
      <c r="B316" s="29"/>
      <c r="D316" s="144" t="s">
        <v>148</v>
      </c>
      <c r="F316" s="145" t="s">
        <v>533</v>
      </c>
      <c r="I316" s="146"/>
      <c r="L316" s="29"/>
      <c r="M316" s="147"/>
      <c r="T316" s="53"/>
      <c r="AT316" s="14" t="s">
        <v>148</v>
      </c>
      <c r="AU316" s="14" t="s">
        <v>88</v>
      </c>
    </row>
    <row r="317" spans="2:65" s="1" customFormat="1" ht="16.5" customHeight="1">
      <c r="B317" s="29"/>
      <c r="C317" s="130" t="s">
        <v>534</v>
      </c>
      <c r="D317" s="130" t="s">
        <v>142</v>
      </c>
      <c r="E317" s="131" t="s">
        <v>535</v>
      </c>
      <c r="F317" s="132" t="s">
        <v>536</v>
      </c>
      <c r="G317" s="133" t="s">
        <v>187</v>
      </c>
      <c r="H317" s="134">
        <v>12</v>
      </c>
      <c r="I317" s="135"/>
      <c r="J317" s="136">
        <f>ROUND(I317*H317,2)</f>
        <v>0</v>
      </c>
      <c r="K317" s="137"/>
      <c r="L317" s="29"/>
      <c r="M317" s="138" t="s">
        <v>1</v>
      </c>
      <c r="N317" s="139" t="s">
        <v>43</v>
      </c>
      <c r="P317" s="140">
        <f>O317*H317</f>
        <v>0</v>
      </c>
      <c r="Q317" s="140">
        <v>0</v>
      </c>
      <c r="R317" s="140">
        <f>Q317*H317</f>
        <v>0</v>
      </c>
      <c r="S317" s="140">
        <v>0</v>
      </c>
      <c r="T317" s="141">
        <f>S317*H317</f>
        <v>0</v>
      </c>
      <c r="AR317" s="142" t="s">
        <v>224</v>
      </c>
      <c r="AT317" s="142" t="s">
        <v>142</v>
      </c>
      <c r="AU317" s="142" t="s">
        <v>88</v>
      </c>
      <c r="AY317" s="14" t="s">
        <v>138</v>
      </c>
      <c r="BE317" s="143">
        <f>IF(N317="základní",J317,0)</f>
        <v>0</v>
      </c>
      <c r="BF317" s="143">
        <f>IF(N317="snížená",J317,0)</f>
        <v>0</v>
      </c>
      <c r="BG317" s="143">
        <f>IF(N317="zákl. přenesená",J317,0)</f>
        <v>0</v>
      </c>
      <c r="BH317" s="143">
        <f>IF(N317="sníž. přenesená",J317,0)</f>
        <v>0</v>
      </c>
      <c r="BI317" s="143">
        <f>IF(N317="nulová",J317,0)</f>
        <v>0</v>
      </c>
      <c r="BJ317" s="14" t="s">
        <v>86</v>
      </c>
      <c r="BK317" s="143">
        <f>ROUND(I317*H317,2)</f>
        <v>0</v>
      </c>
      <c r="BL317" s="14" t="s">
        <v>224</v>
      </c>
      <c r="BM317" s="142" t="s">
        <v>537</v>
      </c>
    </row>
    <row r="318" spans="2:65" s="1" customFormat="1" ht="10.199999999999999">
      <c r="B318" s="29"/>
      <c r="D318" s="144" t="s">
        <v>148</v>
      </c>
      <c r="F318" s="145" t="s">
        <v>538</v>
      </c>
      <c r="I318" s="146"/>
      <c r="L318" s="29"/>
      <c r="M318" s="147"/>
      <c r="T318" s="53"/>
      <c r="AT318" s="14" t="s">
        <v>148</v>
      </c>
      <c r="AU318" s="14" t="s">
        <v>88</v>
      </c>
    </row>
    <row r="319" spans="2:65" s="1" customFormat="1" ht="16.5" customHeight="1">
      <c r="B319" s="29"/>
      <c r="C319" s="149" t="s">
        <v>539</v>
      </c>
      <c r="D319" s="149" t="s">
        <v>169</v>
      </c>
      <c r="E319" s="150" t="s">
        <v>540</v>
      </c>
      <c r="F319" s="151" t="s">
        <v>541</v>
      </c>
      <c r="G319" s="152" t="s">
        <v>334</v>
      </c>
      <c r="H319" s="153">
        <v>2</v>
      </c>
      <c r="I319" s="154"/>
      <c r="J319" s="155">
        <f>ROUND(I319*H319,2)</f>
        <v>0</v>
      </c>
      <c r="K319" s="156"/>
      <c r="L319" s="157"/>
      <c r="M319" s="158" t="s">
        <v>1</v>
      </c>
      <c r="N319" s="159" t="s">
        <v>43</v>
      </c>
      <c r="P319" s="140">
        <f>O319*H319</f>
        <v>0</v>
      </c>
      <c r="Q319" s="140">
        <v>3.2000000000000002E-3</v>
      </c>
      <c r="R319" s="140">
        <f>Q319*H319</f>
        <v>6.4000000000000003E-3</v>
      </c>
      <c r="S319" s="140">
        <v>0</v>
      </c>
      <c r="T319" s="141">
        <f>S319*H319</f>
        <v>0</v>
      </c>
      <c r="AR319" s="142" t="s">
        <v>232</v>
      </c>
      <c r="AT319" s="142" t="s">
        <v>169</v>
      </c>
      <c r="AU319" s="142" t="s">
        <v>88</v>
      </c>
      <c r="AY319" s="14" t="s">
        <v>138</v>
      </c>
      <c r="BE319" s="143">
        <f>IF(N319="základní",J319,0)</f>
        <v>0</v>
      </c>
      <c r="BF319" s="143">
        <f>IF(N319="snížená",J319,0)</f>
        <v>0</v>
      </c>
      <c r="BG319" s="143">
        <f>IF(N319="zákl. přenesená",J319,0)</f>
        <v>0</v>
      </c>
      <c r="BH319" s="143">
        <f>IF(N319="sníž. přenesená",J319,0)</f>
        <v>0</v>
      </c>
      <c r="BI319" s="143">
        <f>IF(N319="nulová",J319,0)</f>
        <v>0</v>
      </c>
      <c r="BJ319" s="14" t="s">
        <v>86</v>
      </c>
      <c r="BK319" s="143">
        <f>ROUND(I319*H319,2)</f>
        <v>0</v>
      </c>
      <c r="BL319" s="14" t="s">
        <v>224</v>
      </c>
      <c r="BM319" s="142" t="s">
        <v>542</v>
      </c>
    </row>
    <row r="320" spans="2:65" s="1" customFormat="1" ht="10.199999999999999">
      <c r="B320" s="29"/>
      <c r="D320" s="144" t="s">
        <v>148</v>
      </c>
      <c r="F320" s="145" t="s">
        <v>541</v>
      </c>
      <c r="I320" s="146"/>
      <c r="L320" s="29"/>
      <c r="M320" s="147"/>
      <c r="T320" s="53"/>
      <c r="AT320" s="14" t="s">
        <v>148</v>
      </c>
      <c r="AU320" s="14" t="s">
        <v>88</v>
      </c>
    </row>
    <row r="321" spans="2:65" s="1" customFormat="1" ht="16.5" customHeight="1">
      <c r="B321" s="29"/>
      <c r="C321" s="149" t="s">
        <v>543</v>
      </c>
      <c r="D321" s="149" t="s">
        <v>169</v>
      </c>
      <c r="E321" s="150" t="s">
        <v>544</v>
      </c>
      <c r="F321" s="151" t="s">
        <v>545</v>
      </c>
      <c r="G321" s="152" t="s">
        <v>334</v>
      </c>
      <c r="H321" s="153">
        <v>12</v>
      </c>
      <c r="I321" s="154"/>
      <c r="J321" s="155">
        <f>ROUND(I321*H321,2)</f>
        <v>0</v>
      </c>
      <c r="K321" s="156"/>
      <c r="L321" s="157"/>
      <c r="M321" s="158" t="s">
        <v>1</v>
      </c>
      <c r="N321" s="159" t="s">
        <v>43</v>
      </c>
      <c r="P321" s="140">
        <f>O321*H321</f>
        <v>0</v>
      </c>
      <c r="Q321" s="140">
        <v>2.5000000000000001E-3</v>
      </c>
      <c r="R321" s="140">
        <f>Q321*H321</f>
        <v>0.03</v>
      </c>
      <c r="S321" s="140">
        <v>0</v>
      </c>
      <c r="T321" s="141">
        <f>S321*H321</f>
        <v>0</v>
      </c>
      <c r="AR321" s="142" t="s">
        <v>232</v>
      </c>
      <c r="AT321" s="142" t="s">
        <v>169</v>
      </c>
      <c r="AU321" s="142" t="s">
        <v>88</v>
      </c>
      <c r="AY321" s="14" t="s">
        <v>138</v>
      </c>
      <c r="BE321" s="143">
        <f>IF(N321="základní",J321,0)</f>
        <v>0</v>
      </c>
      <c r="BF321" s="143">
        <f>IF(N321="snížená",J321,0)</f>
        <v>0</v>
      </c>
      <c r="BG321" s="143">
        <f>IF(N321="zákl. přenesená",J321,0)</f>
        <v>0</v>
      </c>
      <c r="BH321" s="143">
        <f>IF(N321="sníž. přenesená",J321,0)</f>
        <v>0</v>
      </c>
      <c r="BI321" s="143">
        <f>IF(N321="nulová",J321,0)</f>
        <v>0</v>
      </c>
      <c r="BJ321" s="14" t="s">
        <v>86</v>
      </c>
      <c r="BK321" s="143">
        <f>ROUND(I321*H321,2)</f>
        <v>0</v>
      </c>
      <c r="BL321" s="14" t="s">
        <v>224</v>
      </c>
      <c r="BM321" s="142" t="s">
        <v>546</v>
      </c>
    </row>
    <row r="322" spans="2:65" s="1" customFormat="1" ht="10.199999999999999">
      <c r="B322" s="29"/>
      <c r="D322" s="144" t="s">
        <v>148</v>
      </c>
      <c r="F322" s="145" t="s">
        <v>545</v>
      </c>
      <c r="I322" s="146"/>
      <c r="L322" s="29"/>
      <c r="M322" s="147"/>
      <c r="T322" s="53"/>
      <c r="AT322" s="14" t="s">
        <v>148</v>
      </c>
      <c r="AU322" s="14" t="s">
        <v>88</v>
      </c>
    </row>
    <row r="323" spans="2:65" s="1" customFormat="1" ht="16.5" customHeight="1">
      <c r="B323" s="29"/>
      <c r="C323" s="130" t="s">
        <v>547</v>
      </c>
      <c r="D323" s="130" t="s">
        <v>142</v>
      </c>
      <c r="E323" s="131" t="s">
        <v>548</v>
      </c>
      <c r="F323" s="132" t="s">
        <v>549</v>
      </c>
      <c r="G323" s="133" t="s">
        <v>187</v>
      </c>
      <c r="H323" s="134">
        <v>1</v>
      </c>
      <c r="I323" s="135"/>
      <c r="J323" s="136">
        <f>ROUND(I323*H323,2)</f>
        <v>0</v>
      </c>
      <c r="K323" s="137"/>
      <c r="L323" s="29"/>
      <c r="M323" s="138" t="s">
        <v>1</v>
      </c>
      <c r="N323" s="139" t="s">
        <v>43</v>
      </c>
      <c r="P323" s="140">
        <f>O323*H323</f>
        <v>0</v>
      </c>
      <c r="Q323" s="140">
        <v>4.4000000000000003E-3</v>
      </c>
      <c r="R323" s="140">
        <f>Q323*H323</f>
        <v>4.4000000000000003E-3</v>
      </c>
      <c r="S323" s="140">
        <v>0</v>
      </c>
      <c r="T323" s="141">
        <f>S323*H323</f>
        <v>0</v>
      </c>
      <c r="AR323" s="142" t="s">
        <v>224</v>
      </c>
      <c r="AT323" s="142" t="s">
        <v>142</v>
      </c>
      <c r="AU323" s="142" t="s">
        <v>88</v>
      </c>
      <c r="AY323" s="14" t="s">
        <v>138</v>
      </c>
      <c r="BE323" s="143">
        <f>IF(N323="základní",J323,0)</f>
        <v>0</v>
      </c>
      <c r="BF323" s="143">
        <f>IF(N323="snížená",J323,0)</f>
        <v>0</v>
      </c>
      <c r="BG323" s="143">
        <f>IF(N323="zákl. přenesená",J323,0)</f>
        <v>0</v>
      </c>
      <c r="BH323" s="143">
        <f>IF(N323="sníž. přenesená",J323,0)</f>
        <v>0</v>
      </c>
      <c r="BI323" s="143">
        <f>IF(N323="nulová",J323,0)</f>
        <v>0</v>
      </c>
      <c r="BJ323" s="14" t="s">
        <v>86</v>
      </c>
      <c r="BK323" s="143">
        <f>ROUND(I323*H323,2)</f>
        <v>0</v>
      </c>
      <c r="BL323" s="14" t="s">
        <v>224</v>
      </c>
      <c r="BM323" s="142" t="s">
        <v>550</v>
      </c>
    </row>
    <row r="324" spans="2:65" s="1" customFormat="1" ht="19.2">
      <c r="B324" s="29"/>
      <c r="D324" s="144" t="s">
        <v>148</v>
      </c>
      <c r="F324" s="145" t="s">
        <v>551</v>
      </c>
      <c r="I324" s="146"/>
      <c r="L324" s="29"/>
      <c r="M324" s="147"/>
      <c r="T324" s="53"/>
      <c r="AT324" s="14" t="s">
        <v>148</v>
      </c>
      <c r="AU324" s="14" t="s">
        <v>88</v>
      </c>
    </row>
    <row r="325" spans="2:65" s="1" customFormat="1" ht="10.199999999999999">
      <c r="B325" s="29"/>
      <c r="D325" s="160" t="s">
        <v>227</v>
      </c>
      <c r="F325" s="161" t="s">
        <v>552</v>
      </c>
      <c r="I325" s="146"/>
      <c r="L325" s="29"/>
      <c r="M325" s="147"/>
      <c r="T325" s="53"/>
      <c r="AT325" s="14" t="s">
        <v>227</v>
      </c>
      <c r="AU325" s="14" t="s">
        <v>88</v>
      </c>
    </row>
    <row r="326" spans="2:65" s="1" customFormat="1" ht="16.5" customHeight="1">
      <c r="B326" s="29"/>
      <c r="C326" s="130" t="s">
        <v>553</v>
      </c>
      <c r="D326" s="130" t="s">
        <v>142</v>
      </c>
      <c r="E326" s="131" t="s">
        <v>554</v>
      </c>
      <c r="F326" s="132" t="s">
        <v>555</v>
      </c>
      <c r="G326" s="133" t="s">
        <v>187</v>
      </c>
      <c r="H326" s="134">
        <v>6</v>
      </c>
      <c r="I326" s="135"/>
      <c r="J326" s="136">
        <f>ROUND(I326*H326,2)</f>
        <v>0</v>
      </c>
      <c r="K326" s="137"/>
      <c r="L326" s="29"/>
      <c r="M326" s="138" t="s">
        <v>1</v>
      </c>
      <c r="N326" s="139" t="s">
        <v>43</v>
      </c>
      <c r="P326" s="140">
        <f>O326*H326</f>
        <v>0</v>
      </c>
      <c r="Q326" s="140">
        <v>7.3000000000000001E-3</v>
      </c>
      <c r="R326" s="140">
        <f>Q326*H326</f>
        <v>4.3799999999999999E-2</v>
      </c>
      <c r="S326" s="140">
        <v>0</v>
      </c>
      <c r="T326" s="141">
        <f>S326*H326</f>
        <v>0</v>
      </c>
      <c r="AR326" s="142" t="s">
        <v>224</v>
      </c>
      <c r="AT326" s="142" t="s">
        <v>142</v>
      </c>
      <c r="AU326" s="142" t="s">
        <v>88</v>
      </c>
      <c r="AY326" s="14" t="s">
        <v>138</v>
      </c>
      <c r="BE326" s="143">
        <f>IF(N326="základní",J326,0)</f>
        <v>0</v>
      </c>
      <c r="BF326" s="143">
        <f>IF(N326="snížená",J326,0)</f>
        <v>0</v>
      </c>
      <c r="BG326" s="143">
        <f>IF(N326="zákl. přenesená",J326,0)</f>
        <v>0</v>
      </c>
      <c r="BH326" s="143">
        <f>IF(N326="sníž. přenesená",J326,0)</f>
        <v>0</v>
      </c>
      <c r="BI326" s="143">
        <f>IF(N326="nulová",J326,0)</f>
        <v>0</v>
      </c>
      <c r="BJ326" s="14" t="s">
        <v>86</v>
      </c>
      <c r="BK326" s="143">
        <f>ROUND(I326*H326,2)</f>
        <v>0</v>
      </c>
      <c r="BL326" s="14" t="s">
        <v>224</v>
      </c>
      <c r="BM326" s="142" t="s">
        <v>556</v>
      </c>
    </row>
    <row r="327" spans="2:65" s="1" customFormat="1" ht="10.199999999999999">
      <c r="B327" s="29"/>
      <c r="D327" s="144" t="s">
        <v>148</v>
      </c>
      <c r="F327" s="145" t="s">
        <v>557</v>
      </c>
      <c r="I327" s="146"/>
      <c r="L327" s="29"/>
      <c r="M327" s="147"/>
      <c r="T327" s="53"/>
      <c r="AT327" s="14" t="s">
        <v>148</v>
      </c>
      <c r="AU327" s="14" t="s">
        <v>88</v>
      </c>
    </row>
    <row r="328" spans="2:65" s="1" customFormat="1" ht="10.199999999999999">
      <c r="B328" s="29"/>
      <c r="D328" s="160" t="s">
        <v>227</v>
      </c>
      <c r="F328" s="161" t="s">
        <v>558</v>
      </c>
      <c r="I328" s="146"/>
      <c r="L328" s="29"/>
      <c r="M328" s="147"/>
      <c r="T328" s="53"/>
      <c r="AT328" s="14" t="s">
        <v>227</v>
      </c>
      <c r="AU328" s="14" t="s">
        <v>88</v>
      </c>
    </row>
    <row r="329" spans="2:65" s="1" customFormat="1" ht="16.5" customHeight="1">
      <c r="B329" s="29"/>
      <c r="C329" s="149" t="s">
        <v>559</v>
      </c>
      <c r="D329" s="149" t="s">
        <v>169</v>
      </c>
      <c r="E329" s="150" t="s">
        <v>560</v>
      </c>
      <c r="F329" s="151" t="s">
        <v>561</v>
      </c>
      <c r="G329" s="152" t="s">
        <v>334</v>
      </c>
      <c r="H329" s="153">
        <v>4</v>
      </c>
      <c r="I329" s="154"/>
      <c r="J329" s="155">
        <f>ROUND(I329*H329,2)</f>
        <v>0</v>
      </c>
      <c r="K329" s="156"/>
      <c r="L329" s="157"/>
      <c r="M329" s="158" t="s">
        <v>1</v>
      </c>
      <c r="N329" s="159" t="s">
        <v>43</v>
      </c>
      <c r="P329" s="140">
        <f>O329*H329</f>
        <v>0</v>
      </c>
      <c r="Q329" s="140">
        <v>8.8000000000000003E-4</v>
      </c>
      <c r="R329" s="140">
        <f>Q329*H329</f>
        <v>3.5200000000000001E-3</v>
      </c>
      <c r="S329" s="140">
        <v>0</v>
      </c>
      <c r="T329" s="141">
        <f>S329*H329</f>
        <v>0</v>
      </c>
      <c r="AR329" s="142" t="s">
        <v>232</v>
      </c>
      <c r="AT329" s="142" t="s">
        <v>169</v>
      </c>
      <c r="AU329" s="142" t="s">
        <v>88</v>
      </c>
      <c r="AY329" s="14" t="s">
        <v>138</v>
      </c>
      <c r="BE329" s="143">
        <f>IF(N329="základní",J329,0)</f>
        <v>0</v>
      </c>
      <c r="BF329" s="143">
        <f>IF(N329="snížená",J329,0)</f>
        <v>0</v>
      </c>
      <c r="BG329" s="143">
        <f>IF(N329="zákl. přenesená",J329,0)</f>
        <v>0</v>
      </c>
      <c r="BH329" s="143">
        <f>IF(N329="sníž. přenesená",J329,0)</f>
        <v>0</v>
      </c>
      <c r="BI329" s="143">
        <f>IF(N329="nulová",J329,0)</f>
        <v>0</v>
      </c>
      <c r="BJ329" s="14" t="s">
        <v>86</v>
      </c>
      <c r="BK329" s="143">
        <f>ROUND(I329*H329,2)</f>
        <v>0</v>
      </c>
      <c r="BL329" s="14" t="s">
        <v>224</v>
      </c>
      <c r="BM329" s="142" t="s">
        <v>562</v>
      </c>
    </row>
    <row r="330" spans="2:65" s="1" customFormat="1" ht="10.199999999999999">
      <c r="B330" s="29"/>
      <c r="D330" s="144" t="s">
        <v>148</v>
      </c>
      <c r="F330" s="145" t="s">
        <v>561</v>
      </c>
      <c r="I330" s="146"/>
      <c r="L330" s="29"/>
      <c r="M330" s="147"/>
      <c r="T330" s="53"/>
      <c r="AT330" s="14" t="s">
        <v>148</v>
      </c>
      <c r="AU330" s="14" t="s">
        <v>88</v>
      </c>
    </row>
    <row r="331" spans="2:65" s="1" customFormat="1" ht="16.5" customHeight="1">
      <c r="B331" s="29"/>
      <c r="C331" s="130" t="s">
        <v>563</v>
      </c>
      <c r="D331" s="130" t="s">
        <v>142</v>
      </c>
      <c r="E331" s="131" t="s">
        <v>564</v>
      </c>
      <c r="F331" s="132" t="s">
        <v>565</v>
      </c>
      <c r="G331" s="133" t="s">
        <v>187</v>
      </c>
      <c r="H331" s="134">
        <v>19</v>
      </c>
      <c r="I331" s="135"/>
      <c r="J331" s="136">
        <f>ROUND(I331*H331,2)</f>
        <v>0</v>
      </c>
      <c r="K331" s="137"/>
      <c r="L331" s="29"/>
      <c r="M331" s="138" t="s">
        <v>1</v>
      </c>
      <c r="N331" s="139" t="s">
        <v>43</v>
      </c>
      <c r="P331" s="140">
        <f>O331*H331</f>
        <v>0</v>
      </c>
      <c r="Q331" s="140">
        <v>0</v>
      </c>
      <c r="R331" s="140">
        <f>Q331*H331</f>
        <v>0</v>
      </c>
      <c r="S331" s="140">
        <v>0</v>
      </c>
      <c r="T331" s="141">
        <f>S331*H331</f>
        <v>0</v>
      </c>
      <c r="AR331" s="142" t="s">
        <v>224</v>
      </c>
      <c r="AT331" s="142" t="s">
        <v>142</v>
      </c>
      <c r="AU331" s="142" t="s">
        <v>88</v>
      </c>
      <c r="AY331" s="14" t="s">
        <v>138</v>
      </c>
      <c r="BE331" s="143">
        <f>IF(N331="základní",J331,0)</f>
        <v>0</v>
      </c>
      <c r="BF331" s="143">
        <f>IF(N331="snížená",J331,0)</f>
        <v>0</v>
      </c>
      <c r="BG331" s="143">
        <f>IF(N331="zákl. přenesená",J331,0)</f>
        <v>0</v>
      </c>
      <c r="BH331" s="143">
        <f>IF(N331="sníž. přenesená",J331,0)</f>
        <v>0</v>
      </c>
      <c r="BI331" s="143">
        <f>IF(N331="nulová",J331,0)</f>
        <v>0</v>
      </c>
      <c r="BJ331" s="14" t="s">
        <v>86</v>
      </c>
      <c r="BK331" s="143">
        <f>ROUND(I331*H331,2)</f>
        <v>0</v>
      </c>
      <c r="BL331" s="14" t="s">
        <v>224</v>
      </c>
      <c r="BM331" s="142" t="s">
        <v>566</v>
      </c>
    </row>
    <row r="332" spans="2:65" s="1" customFormat="1" ht="19.2">
      <c r="B332" s="29"/>
      <c r="D332" s="144" t="s">
        <v>148</v>
      </c>
      <c r="F332" s="145" t="s">
        <v>567</v>
      </c>
      <c r="I332" s="146"/>
      <c r="L332" s="29"/>
      <c r="M332" s="147"/>
      <c r="T332" s="53"/>
      <c r="AT332" s="14" t="s">
        <v>148</v>
      </c>
      <c r="AU332" s="14" t="s">
        <v>88</v>
      </c>
    </row>
    <row r="333" spans="2:65" s="1" customFormat="1" ht="16.5" customHeight="1">
      <c r="B333" s="29"/>
      <c r="C333" s="130" t="s">
        <v>568</v>
      </c>
      <c r="D333" s="130" t="s">
        <v>142</v>
      </c>
      <c r="E333" s="131" t="s">
        <v>569</v>
      </c>
      <c r="F333" s="132" t="s">
        <v>570</v>
      </c>
      <c r="G333" s="133" t="s">
        <v>187</v>
      </c>
      <c r="H333" s="134">
        <v>1</v>
      </c>
      <c r="I333" s="135"/>
      <c r="J333" s="136">
        <f>ROUND(I333*H333,2)</f>
        <v>0</v>
      </c>
      <c r="K333" s="137"/>
      <c r="L333" s="29"/>
      <c r="M333" s="138" t="s">
        <v>1</v>
      </c>
      <c r="N333" s="139" t="s">
        <v>43</v>
      </c>
      <c r="P333" s="140">
        <f>O333*H333</f>
        <v>0</v>
      </c>
      <c r="Q333" s="140">
        <v>0</v>
      </c>
      <c r="R333" s="140">
        <f>Q333*H333</f>
        <v>0</v>
      </c>
      <c r="S333" s="140">
        <v>0</v>
      </c>
      <c r="T333" s="141">
        <f>S333*H333</f>
        <v>0</v>
      </c>
      <c r="AR333" s="142" t="s">
        <v>224</v>
      </c>
      <c r="AT333" s="142" t="s">
        <v>142</v>
      </c>
      <c r="AU333" s="142" t="s">
        <v>88</v>
      </c>
      <c r="AY333" s="14" t="s">
        <v>138</v>
      </c>
      <c r="BE333" s="143">
        <f>IF(N333="základní",J333,0)</f>
        <v>0</v>
      </c>
      <c r="BF333" s="143">
        <f>IF(N333="snížená",J333,0)</f>
        <v>0</v>
      </c>
      <c r="BG333" s="143">
        <f>IF(N333="zákl. přenesená",J333,0)</f>
        <v>0</v>
      </c>
      <c r="BH333" s="143">
        <f>IF(N333="sníž. přenesená",J333,0)</f>
        <v>0</v>
      </c>
      <c r="BI333" s="143">
        <f>IF(N333="nulová",J333,0)</f>
        <v>0</v>
      </c>
      <c r="BJ333" s="14" t="s">
        <v>86</v>
      </c>
      <c r="BK333" s="143">
        <f>ROUND(I333*H333,2)</f>
        <v>0</v>
      </c>
      <c r="BL333" s="14" t="s">
        <v>224</v>
      </c>
      <c r="BM333" s="142" t="s">
        <v>571</v>
      </c>
    </row>
    <row r="334" spans="2:65" s="1" customFormat="1" ht="19.2">
      <c r="B334" s="29"/>
      <c r="D334" s="144" t="s">
        <v>148</v>
      </c>
      <c r="F334" s="145" t="s">
        <v>572</v>
      </c>
      <c r="I334" s="146"/>
      <c r="L334" s="29"/>
      <c r="M334" s="147"/>
      <c r="T334" s="53"/>
      <c r="AT334" s="14" t="s">
        <v>148</v>
      </c>
      <c r="AU334" s="14" t="s">
        <v>88</v>
      </c>
    </row>
    <row r="335" spans="2:65" s="1" customFormat="1" ht="19.2">
      <c r="B335" s="29"/>
      <c r="D335" s="144" t="s">
        <v>157</v>
      </c>
      <c r="F335" s="148" t="s">
        <v>573</v>
      </c>
      <c r="I335" s="146"/>
      <c r="L335" s="29"/>
      <c r="M335" s="147"/>
      <c r="T335" s="53"/>
      <c r="AT335" s="14" t="s">
        <v>157</v>
      </c>
      <c r="AU335" s="14" t="s">
        <v>88</v>
      </c>
    </row>
    <row r="336" spans="2:65" s="1" customFormat="1" ht="16.5" customHeight="1">
      <c r="B336" s="29"/>
      <c r="C336" s="130" t="s">
        <v>574</v>
      </c>
      <c r="D336" s="130" t="s">
        <v>142</v>
      </c>
      <c r="E336" s="131" t="s">
        <v>575</v>
      </c>
      <c r="F336" s="132" t="s">
        <v>576</v>
      </c>
      <c r="G336" s="133" t="s">
        <v>187</v>
      </c>
      <c r="H336" s="134">
        <v>6</v>
      </c>
      <c r="I336" s="135"/>
      <c r="J336" s="136">
        <f>ROUND(I336*H336,2)</f>
        <v>0</v>
      </c>
      <c r="K336" s="137"/>
      <c r="L336" s="29"/>
      <c r="M336" s="138" t="s">
        <v>1</v>
      </c>
      <c r="N336" s="139" t="s">
        <v>43</v>
      </c>
      <c r="P336" s="140">
        <f>O336*H336</f>
        <v>0</v>
      </c>
      <c r="Q336" s="140">
        <v>0</v>
      </c>
      <c r="R336" s="140">
        <f>Q336*H336</f>
        <v>0</v>
      </c>
      <c r="S336" s="140">
        <v>0</v>
      </c>
      <c r="T336" s="141">
        <f>S336*H336</f>
        <v>0</v>
      </c>
      <c r="AR336" s="142" t="s">
        <v>224</v>
      </c>
      <c r="AT336" s="142" t="s">
        <v>142</v>
      </c>
      <c r="AU336" s="142" t="s">
        <v>88</v>
      </c>
      <c r="AY336" s="14" t="s">
        <v>138</v>
      </c>
      <c r="BE336" s="143">
        <f>IF(N336="základní",J336,0)</f>
        <v>0</v>
      </c>
      <c r="BF336" s="143">
        <f>IF(N336="snížená",J336,0)</f>
        <v>0</v>
      </c>
      <c r="BG336" s="143">
        <f>IF(N336="zákl. přenesená",J336,0)</f>
        <v>0</v>
      </c>
      <c r="BH336" s="143">
        <f>IF(N336="sníž. přenesená",J336,0)</f>
        <v>0</v>
      </c>
      <c r="BI336" s="143">
        <f>IF(N336="nulová",J336,0)</f>
        <v>0</v>
      </c>
      <c r="BJ336" s="14" t="s">
        <v>86</v>
      </c>
      <c r="BK336" s="143">
        <f>ROUND(I336*H336,2)</f>
        <v>0</v>
      </c>
      <c r="BL336" s="14" t="s">
        <v>224</v>
      </c>
      <c r="BM336" s="142" t="s">
        <v>577</v>
      </c>
    </row>
    <row r="337" spans="2:65" s="1" customFormat="1" ht="19.2">
      <c r="B337" s="29"/>
      <c r="D337" s="144" t="s">
        <v>148</v>
      </c>
      <c r="F337" s="145" t="s">
        <v>578</v>
      </c>
      <c r="I337" s="146"/>
      <c r="L337" s="29"/>
      <c r="M337" s="147"/>
      <c r="T337" s="53"/>
      <c r="AT337" s="14" t="s">
        <v>148</v>
      </c>
      <c r="AU337" s="14" t="s">
        <v>88</v>
      </c>
    </row>
    <row r="338" spans="2:65" s="1" customFormat="1" ht="19.2">
      <c r="B338" s="29"/>
      <c r="D338" s="144" t="s">
        <v>157</v>
      </c>
      <c r="F338" s="148" t="s">
        <v>573</v>
      </c>
      <c r="I338" s="146"/>
      <c r="L338" s="29"/>
      <c r="M338" s="147"/>
      <c r="T338" s="53"/>
      <c r="AT338" s="14" t="s">
        <v>157</v>
      </c>
      <c r="AU338" s="14" t="s">
        <v>88</v>
      </c>
    </row>
    <row r="339" spans="2:65" s="1" customFormat="1" ht="16.5" customHeight="1">
      <c r="B339" s="29"/>
      <c r="C339" s="130" t="s">
        <v>579</v>
      </c>
      <c r="D339" s="130" t="s">
        <v>142</v>
      </c>
      <c r="E339" s="131" t="s">
        <v>580</v>
      </c>
      <c r="F339" s="132" t="s">
        <v>581</v>
      </c>
      <c r="G339" s="133" t="s">
        <v>187</v>
      </c>
      <c r="H339" s="134">
        <v>10</v>
      </c>
      <c r="I339" s="135"/>
      <c r="J339" s="136">
        <f>ROUND(I339*H339,2)</f>
        <v>0</v>
      </c>
      <c r="K339" s="137"/>
      <c r="L339" s="29"/>
      <c r="M339" s="138" t="s">
        <v>1</v>
      </c>
      <c r="N339" s="139" t="s">
        <v>43</v>
      </c>
      <c r="P339" s="140">
        <f>O339*H339</f>
        <v>0</v>
      </c>
      <c r="Q339" s="140">
        <v>0</v>
      </c>
      <c r="R339" s="140">
        <f>Q339*H339</f>
        <v>0</v>
      </c>
      <c r="S339" s="140">
        <v>5.0000000000000001E-4</v>
      </c>
      <c r="T339" s="141">
        <f>S339*H339</f>
        <v>5.0000000000000001E-3</v>
      </c>
      <c r="AR339" s="142" t="s">
        <v>224</v>
      </c>
      <c r="AT339" s="142" t="s">
        <v>142</v>
      </c>
      <c r="AU339" s="142" t="s">
        <v>88</v>
      </c>
      <c r="AY339" s="14" t="s">
        <v>138</v>
      </c>
      <c r="BE339" s="143">
        <f>IF(N339="základní",J339,0)</f>
        <v>0</v>
      </c>
      <c r="BF339" s="143">
        <f>IF(N339="snížená",J339,0)</f>
        <v>0</v>
      </c>
      <c r="BG339" s="143">
        <f>IF(N339="zákl. přenesená",J339,0)</f>
        <v>0</v>
      </c>
      <c r="BH339" s="143">
        <f>IF(N339="sníž. přenesená",J339,0)</f>
        <v>0</v>
      </c>
      <c r="BI339" s="143">
        <f>IF(N339="nulová",J339,0)</f>
        <v>0</v>
      </c>
      <c r="BJ339" s="14" t="s">
        <v>86</v>
      </c>
      <c r="BK339" s="143">
        <f>ROUND(I339*H339,2)</f>
        <v>0</v>
      </c>
      <c r="BL339" s="14" t="s">
        <v>224</v>
      </c>
      <c r="BM339" s="142" t="s">
        <v>582</v>
      </c>
    </row>
    <row r="340" spans="2:65" s="1" customFormat="1" ht="10.199999999999999">
      <c r="B340" s="29"/>
      <c r="D340" s="144" t="s">
        <v>148</v>
      </c>
      <c r="F340" s="145" t="s">
        <v>583</v>
      </c>
      <c r="I340" s="146"/>
      <c r="L340" s="29"/>
      <c r="M340" s="147"/>
      <c r="T340" s="53"/>
      <c r="AT340" s="14" t="s">
        <v>148</v>
      </c>
      <c r="AU340" s="14" t="s">
        <v>88</v>
      </c>
    </row>
    <row r="341" spans="2:65" s="1" customFormat="1" ht="10.199999999999999">
      <c r="B341" s="29"/>
      <c r="D341" s="160" t="s">
        <v>227</v>
      </c>
      <c r="F341" s="161" t="s">
        <v>584</v>
      </c>
      <c r="I341" s="146"/>
      <c r="L341" s="29"/>
      <c r="M341" s="147"/>
      <c r="T341" s="53"/>
      <c r="AT341" s="14" t="s">
        <v>227</v>
      </c>
      <c r="AU341" s="14" t="s">
        <v>88</v>
      </c>
    </row>
    <row r="342" spans="2:65" s="1" customFormat="1" ht="16.5" customHeight="1">
      <c r="B342" s="29"/>
      <c r="C342" s="130" t="s">
        <v>585</v>
      </c>
      <c r="D342" s="130" t="s">
        <v>142</v>
      </c>
      <c r="E342" s="131" t="s">
        <v>586</v>
      </c>
      <c r="F342" s="132" t="s">
        <v>587</v>
      </c>
      <c r="G342" s="133" t="s">
        <v>321</v>
      </c>
      <c r="H342" s="134">
        <v>1</v>
      </c>
      <c r="I342" s="135"/>
      <c r="J342" s="136">
        <f>ROUND(I342*H342,2)</f>
        <v>0</v>
      </c>
      <c r="K342" s="137"/>
      <c r="L342" s="29"/>
      <c r="M342" s="138" t="s">
        <v>1</v>
      </c>
      <c r="N342" s="139" t="s">
        <v>43</v>
      </c>
      <c r="P342" s="140">
        <f>O342*H342</f>
        <v>0</v>
      </c>
      <c r="Q342" s="140">
        <v>0</v>
      </c>
      <c r="R342" s="140">
        <f>Q342*H342</f>
        <v>0</v>
      </c>
      <c r="S342" s="140">
        <v>0</v>
      </c>
      <c r="T342" s="141">
        <f>S342*H342</f>
        <v>0</v>
      </c>
      <c r="AR342" s="142" t="s">
        <v>224</v>
      </c>
      <c r="AT342" s="142" t="s">
        <v>142</v>
      </c>
      <c r="AU342" s="142" t="s">
        <v>88</v>
      </c>
      <c r="AY342" s="14" t="s">
        <v>138</v>
      </c>
      <c r="BE342" s="143">
        <f>IF(N342="základní",J342,0)</f>
        <v>0</v>
      </c>
      <c r="BF342" s="143">
        <f>IF(N342="snížená",J342,0)</f>
        <v>0</v>
      </c>
      <c r="BG342" s="143">
        <f>IF(N342="zákl. přenesená",J342,0)</f>
        <v>0</v>
      </c>
      <c r="BH342" s="143">
        <f>IF(N342="sníž. přenesená",J342,0)</f>
        <v>0</v>
      </c>
      <c r="BI342" s="143">
        <f>IF(N342="nulová",J342,0)</f>
        <v>0</v>
      </c>
      <c r="BJ342" s="14" t="s">
        <v>86</v>
      </c>
      <c r="BK342" s="143">
        <f>ROUND(I342*H342,2)</f>
        <v>0</v>
      </c>
      <c r="BL342" s="14" t="s">
        <v>224</v>
      </c>
      <c r="BM342" s="142" t="s">
        <v>588</v>
      </c>
    </row>
    <row r="343" spans="2:65" s="1" customFormat="1" ht="10.199999999999999">
      <c r="B343" s="29"/>
      <c r="D343" s="144" t="s">
        <v>148</v>
      </c>
      <c r="F343" s="145" t="s">
        <v>587</v>
      </c>
      <c r="I343" s="146"/>
      <c r="L343" s="29"/>
      <c r="M343" s="147"/>
      <c r="T343" s="53"/>
      <c r="AT343" s="14" t="s">
        <v>148</v>
      </c>
      <c r="AU343" s="14" t="s">
        <v>88</v>
      </c>
    </row>
    <row r="344" spans="2:65" s="1" customFormat="1" ht="16.5" customHeight="1">
      <c r="B344" s="29"/>
      <c r="C344" s="130" t="s">
        <v>589</v>
      </c>
      <c r="D344" s="130" t="s">
        <v>142</v>
      </c>
      <c r="E344" s="131" t="s">
        <v>590</v>
      </c>
      <c r="F344" s="132" t="s">
        <v>591</v>
      </c>
      <c r="G344" s="133" t="s">
        <v>164</v>
      </c>
      <c r="H344" s="134">
        <v>0.1</v>
      </c>
      <c r="I344" s="135"/>
      <c r="J344" s="136">
        <f>ROUND(I344*H344,2)</f>
        <v>0</v>
      </c>
      <c r="K344" s="137"/>
      <c r="L344" s="29"/>
      <c r="M344" s="138" t="s">
        <v>1</v>
      </c>
      <c r="N344" s="139" t="s">
        <v>43</v>
      </c>
      <c r="P344" s="140">
        <f>O344*H344</f>
        <v>0</v>
      </c>
      <c r="Q344" s="140">
        <v>0</v>
      </c>
      <c r="R344" s="140">
        <f>Q344*H344</f>
        <v>0</v>
      </c>
      <c r="S344" s="140">
        <v>0</v>
      </c>
      <c r="T344" s="141">
        <f>S344*H344</f>
        <v>0</v>
      </c>
      <c r="AR344" s="142" t="s">
        <v>224</v>
      </c>
      <c r="AT344" s="142" t="s">
        <v>142</v>
      </c>
      <c r="AU344" s="142" t="s">
        <v>88</v>
      </c>
      <c r="AY344" s="14" t="s">
        <v>138</v>
      </c>
      <c r="BE344" s="143">
        <f>IF(N344="základní",J344,0)</f>
        <v>0</v>
      </c>
      <c r="BF344" s="143">
        <f>IF(N344="snížená",J344,0)</f>
        <v>0</v>
      </c>
      <c r="BG344" s="143">
        <f>IF(N344="zákl. přenesená",J344,0)</f>
        <v>0</v>
      </c>
      <c r="BH344" s="143">
        <f>IF(N344="sníž. přenesená",J344,0)</f>
        <v>0</v>
      </c>
      <c r="BI344" s="143">
        <f>IF(N344="nulová",J344,0)</f>
        <v>0</v>
      </c>
      <c r="BJ344" s="14" t="s">
        <v>86</v>
      </c>
      <c r="BK344" s="143">
        <f>ROUND(I344*H344,2)</f>
        <v>0</v>
      </c>
      <c r="BL344" s="14" t="s">
        <v>224</v>
      </c>
      <c r="BM344" s="142" t="s">
        <v>592</v>
      </c>
    </row>
    <row r="345" spans="2:65" s="1" customFormat="1" ht="19.2">
      <c r="B345" s="29"/>
      <c r="D345" s="144" t="s">
        <v>148</v>
      </c>
      <c r="F345" s="145" t="s">
        <v>593</v>
      </c>
      <c r="I345" s="146"/>
      <c r="L345" s="29"/>
      <c r="M345" s="147"/>
      <c r="T345" s="53"/>
      <c r="AT345" s="14" t="s">
        <v>148</v>
      </c>
      <c r="AU345" s="14" t="s">
        <v>88</v>
      </c>
    </row>
    <row r="346" spans="2:65" s="1" customFormat="1" ht="24.15" customHeight="1">
      <c r="B346" s="29"/>
      <c r="C346" s="130" t="s">
        <v>594</v>
      </c>
      <c r="D346" s="130" t="s">
        <v>142</v>
      </c>
      <c r="E346" s="131" t="s">
        <v>595</v>
      </c>
      <c r="F346" s="132" t="s">
        <v>596</v>
      </c>
      <c r="G346" s="133" t="s">
        <v>597</v>
      </c>
      <c r="H346" s="134">
        <v>2</v>
      </c>
      <c r="I346" s="135"/>
      <c r="J346" s="136">
        <f>ROUND(I346*H346,2)</f>
        <v>0</v>
      </c>
      <c r="K346" s="137"/>
      <c r="L346" s="29"/>
      <c r="M346" s="138" t="s">
        <v>1</v>
      </c>
      <c r="N346" s="139" t="s">
        <v>43</v>
      </c>
      <c r="P346" s="140">
        <f>O346*H346</f>
        <v>0</v>
      </c>
      <c r="Q346" s="140">
        <v>0</v>
      </c>
      <c r="R346" s="140">
        <f>Q346*H346</f>
        <v>0</v>
      </c>
      <c r="S346" s="140">
        <v>0</v>
      </c>
      <c r="T346" s="141">
        <f>S346*H346</f>
        <v>0</v>
      </c>
      <c r="AR346" s="142" t="s">
        <v>598</v>
      </c>
      <c r="AT346" s="142" t="s">
        <v>142</v>
      </c>
      <c r="AU346" s="142" t="s">
        <v>88</v>
      </c>
      <c r="AY346" s="14" t="s">
        <v>138</v>
      </c>
      <c r="BE346" s="143">
        <f>IF(N346="základní",J346,0)</f>
        <v>0</v>
      </c>
      <c r="BF346" s="143">
        <f>IF(N346="snížená",J346,0)</f>
        <v>0</v>
      </c>
      <c r="BG346" s="143">
        <f>IF(N346="zákl. přenesená",J346,0)</f>
        <v>0</v>
      </c>
      <c r="BH346" s="143">
        <f>IF(N346="sníž. přenesená",J346,0)</f>
        <v>0</v>
      </c>
      <c r="BI346" s="143">
        <f>IF(N346="nulová",J346,0)</f>
        <v>0</v>
      </c>
      <c r="BJ346" s="14" t="s">
        <v>86</v>
      </c>
      <c r="BK346" s="143">
        <f>ROUND(I346*H346,2)</f>
        <v>0</v>
      </c>
      <c r="BL346" s="14" t="s">
        <v>598</v>
      </c>
      <c r="BM346" s="142" t="s">
        <v>599</v>
      </c>
    </row>
    <row r="347" spans="2:65" s="1" customFormat="1" ht="10.199999999999999">
      <c r="B347" s="29"/>
      <c r="D347" s="144" t="s">
        <v>148</v>
      </c>
      <c r="F347" s="145" t="s">
        <v>600</v>
      </c>
      <c r="I347" s="146"/>
      <c r="L347" s="29"/>
      <c r="M347" s="147"/>
      <c r="T347" s="53"/>
      <c r="AT347" s="14" t="s">
        <v>148</v>
      </c>
      <c r="AU347" s="14" t="s">
        <v>88</v>
      </c>
    </row>
    <row r="348" spans="2:65" s="11" customFormat="1" ht="22.8" customHeight="1">
      <c r="B348" s="118"/>
      <c r="D348" s="119" t="s">
        <v>77</v>
      </c>
      <c r="E348" s="128" t="s">
        <v>601</v>
      </c>
      <c r="F348" s="128" t="s">
        <v>602</v>
      </c>
      <c r="I348" s="121"/>
      <c r="J348" s="129">
        <f>BK348</f>
        <v>0</v>
      </c>
      <c r="L348" s="118"/>
      <c r="M348" s="123"/>
      <c r="P348" s="124">
        <f>SUM(P349:P378)</f>
        <v>0</v>
      </c>
      <c r="R348" s="124">
        <f>SUM(R349:R378)</f>
        <v>6.7599999999999995E-3</v>
      </c>
      <c r="T348" s="125">
        <f>SUM(T349:T378)</f>
        <v>0.19500000000000001</v>
      </c>
      <c r="AR348" s="119" t="s">
        <v>88</v>
      </c>
      <c r="AT348" s="126" t="s">
        <v>77</v>
      </c>
      <c r="AU348" s="126" t="s">
        <v>86</v>
      </c>
      <c r="AY348" s="119" t="s">
        <v>138</v>
      </c>
      <c r="BK348" s="127">
        <f>SUM(BK349:BK378)</f>
        <v>0</v>
      </c>
    </row>
    <row r="349" spans="2:65" s="1" customFormat="1" ht="16.5" customHeight="1">
      <c r="B349" s="29"/>
      <c r="C349" s="130" t="s">
        <v>603</v>
      </c>
      <c r="D349" s="130" t="s">
        <v>142</v>
      </c>
      <c r="E349" s="131" t="s">
        <v>604</v>
      </c>
      <c r="F349" s="132" t="s">
        <v>605</v>
      </c>
      <c r="G349" s="133" t="s">
        <v>334</v>
      </c>
      <c r="H349" s="134">
        <v>5</v>
      </c>
      <c r="I349" s="135"/>
      <c r="J349" s="136">
        <f>ROUND(I349*H349,2)</f>
        <v>0</v>
      </c>
      <c r="K349" s="137"/>
      <c r="L349" s="29"/>
      <c r="M349" s="138" t="s">
        <v>1</v>
      </c>
      <c r="N349" s="139" t="s">
        <v>43</v>
      </c>
      <c r="P349" s="140">
        <f>O349*H349</f>
        <v>0</v>
      </c>
      <c r="Q349" s="140">
        <v>2.0000000000000002E-5</v>
      </c>
      <c r="R349" s="140">
        <f>Q349*H349</f>
        <v>1E-4</v>
      </c>
      <c r="S349" s="140">
        <v>3.9E-2</v>
      </c>
      <c r="T349" s="141">
        <f>S349*H349</f>
        <v>0.19500000000000001</v>
      </c>
      <c r="AR349" s="142" t="s">
        <v>224</v>
      </c>
      <c r="AT349" s="142" t="s">
        <v>142</v>
      </c>
      <c r="AU349" s="142" t="s">
        <v>88</v>
      </c>
      <c r="AY349" s="14" t="s">
        <v>138</v>
      </c>
      <c r="BE349" s="143">
        <f>IF(N349="základní",J349,0)</f>
        <v>0</v>
      </c>
      <c r="BF349" s="143">
        <f>IF(N349="snížená",J349,0)</f>
        <v>0</v>
      </c>
      <c r="BG349" s="143">
        <f>IF(N349="zákl. přenesená",J349,0)</f>
        <v>0</v>
      </c>
      <c r="BH349" s="143">
        <f>IF(N349="sníž. přenesená",J349,0)</f>
        <v>0</v>
      </c>
      <c r="BI349" s="143">
        <f>IF(N349="nulová",J349,0)</f>
        <v>0</v>
      </c>
      <c r="BJ349" s="14" t="s">
        <v>86</v>
      </c>
      <c r="BK349" s="143">
        <f>ROUND(I349*H349,2)</f>
        <v>0</v>
      </c>
      <c r="BL349" s="14" t="s">
        <v>224</v>
      </c>
      <c r="BM349" s="142" t="s">
        <v>606</v>
      </c>
    </row>
    <row r="350" spans="2:65" s="1" customFormat="1" ht="10.199999999999999">
      <c r="B350" s="29"/>
      <c r="D350" s="144" t="s">
        <v>148</v>
      </c>
      <c r="F350" s="145" t="s">
        <v>607</v>
      </c>
      <c r="I350" s="146"/>
      <c r="L350" s="29"/>
      <c r="M350" s="147"/>
      <c r="T350" s="53"/>
      <c r="AT350" s="14" t="s">
        <v>148</v>
      </c>
      <c r="AU350" s="14" t="s">
        <v>88</v>
      </c>
    </row>
    <row r="351" spans="2:65" s="1" customFormat="1" ht="10.199999999999999">
      <c r="B351" s="29"/>
      <c r="D351" s="160" t="s">
        <v>227</v>
      </c>
      <c r="F351" s="161" t="s">
        <v>608</v>
      </c>
      <c r="I351" s="146"/>
      <c r="L351" s="29"/>
      <c r="M351" s="147"/>
      <c r="T351" s="53"/>
      <c r="AT351" s="14" t="s">
        <v>227</v>
      </c>
      <c r="AU351" s="14" t="s">
        <v>88</v>
      </c>
    </row>
    <row r="352" spans="2:65" s="1" customFormat="1" ht="16.5" customHeight="1">
      <c r="B352" s="29"/>
      <c r="C352" s="130" t="s">
        <v>609</v>
      </c>
      <c r="D352" s="130" t="s">
        <v>142</v>
      </c>
      <c r="E352" s="131" t="s">
        <v>610</v>
      </c>
      <c r="F352" s="132" t="s">
        <v>611</v>
      </c>
      <c r="G352" s="133" t="s">
        <v>334</v>
      </c>
      <c r="H352" s="134">
        <v>1</v>
      </c>
      <c r="I352" s="135"/>
      <c r="J352" s="136">
        <f>ROUND(I352*H352,2)</f>
        <v>0</v>
      </c>
      <c r="K352" s="137"/>
      <c r="L352" s="29"/>
      <c r="M352" s="138" t="s">
        <v>1</v>
      </c>
      <c r="N352" s="139" t="s">
        <v>43</v>
      </c>
      <c r="P352" s="140">
        <f>O352*H352</f>
        <v>0</v>
      </c>
      <c r="Q352" s="140">
        <v>3.7699999999999999E-3</v>
      </c>
      <c r="R352" s="140">
        <f>Q352*H352</f>
        <v>3.7699999999999999E-3</v>
      </c>
      <c r="S352" s="140">
        <v>0</v>
      </c>
      <c r="T352" s="141">
        <f>S352*H352</f>
        <v>0</v>
      </c>
      <c r="AR352" s="142" t="s">
        <v>224</v>
      </c>
      <c r="AT352" s="142" t="s">
        <v>142</v>
      </c>
      <c r="AU352" s="142" t="s">
        <v>88</v>
      </c>
      <c r="AY352" s="14" t="s">
        <v>138</v>
      </c>
      <c r="BE352" s="143">
        <f>IF(N352="základní",J352,0)</f>
        <v>0</v>
      </c>
      <c r="BF352" s="143">
        <f>IF(N352="snížená",J352,0)</f>
        <v>0</v>
      </c>
      <c r="BG352" s="143">
        <f>IF(N352="zákl. přenesená",J352,0)</f>
        <v>0</v>
      </c>
      <c r="BH352" s="143">
        <f>IF(N352="sníž. přenesená",J352,0)</f>
        <v>0</v>
      </c>
      <c r="BI352" s="143">
        <f>IF(N352="nulová",J352,0)</f>
        <v>0</v>
      </c>
      <c r="BJ352" s="14" t="s">
        <v>86</v>
      </c>
      <c r="BK352" s="143">
        <f>ROUND(I352*H352,2)</f>
        <v>0</v>
      </c>
      <c r="BL352" s="14" t="s">
        <v>224</v>
      </c>
      <c r="BM352" s="142" t="s">
        <v>612</v>
      </c>
    </row>
    <row r="353" spans="2:65" s="1" customFormat="1" ht="10.199999999999999">
      <c r="B353" s="29"/>
      <c r="D353" s="144" t="s">
        <v>148</v>
      </c>
      <c r="F353" s="145" t="s">
        <v>613</v>
      </c>
      <c r="I353" s="146"/>
      <c r="L353" s="29"/>
      <c r="M353" s="147"/>
      <c r="T353" s="53"/>
      <c r="AT353" s="14" t="s">
        <v>148</v>
      </c>
      <c r="AU353" s="14" t="s">
        <v>88</v>
      </c>
    </row>
    <row r="354" spans="2:65" s="1" customFormat="1" ht="10.199999999999999">
      <c r="B354" s="29"/>
      <c r="D354" s="160" t="s">
        <v>227</v>
      </c>
      <c r="F354" s="161" t="s">
        <v>614</v>
      </c>
      <c r="I354" s="146"/>
      <c r="L354" s="29"/>
      <c r="M354" s="147"/>
      <c r="T354" s="53"/>
      <c r="AT354" s="14" t="s">
        <v>227</v>
      </c>
      <c r="AU354" s="14" t="s">
        <v>88</v>
      </c>
    </row>
    <row r="355" spans="2:65" s="1" customFormat="1" ht="24.15" customHeight="1">
      <c r="B355" s="29"/>
      <c r="C355" s="130" t="s">
        <v>615</v>
      </c>
      <c r="D355" s="130" t="s">
        <v>142</v>
      </c>
      <c r="E355" s="131" t="s">
        <v>616</v>
      </c>
      <c r="F355" s="132" t="s">
        <v>617</v>
      </c>
      <c r="G355" s="133" t="s">
        <v>328</v>
      </c>
      <c r="H355" s="134">
        <v>2</v>
      </c>
      <c r="I355" s="135"/>
      <c r="J355" s="136">
        <f>ROUND(I355*H355,2)</f>
        <v>0</v>
      </c>
      <c r="K355" s="137"/>
      <c r="L355" s="29"/>
      <c r="M355" s="138" t="s">
        <v>1</v>
      </c>
      <c r="N355" s="139" t="s">
        <v>43</v>
      </c>
      <c r="P355" s="140">
        <f>O355*H355</f>
        <v>0</v>
      </c>
      <c r="Q355" s="140">
        <v>0</v>
      </c>
      <c r="R355" s="140">
        <f>Q355*H355</f>
        <v>0</v>
      </c>
      <c r="S355" s="140">
        <v>0</v>
      </c>
      <c r="T355" s="141">
        <f>S355*H355</f>
        <v>0</v>
      </c>
      <c r="AR355" s="142" t="s">
        <v>224</v>
      </c>
      <c r="AT355" s="142" t="s">
        <v>142</v>
      </c>
      <c r="AU355" s="142" t="s">
        <v>88</v>
      </c>
      <c r="AY355" s="14" t="s">
        <v>138</v>
      </c>
      <c r="BE355" s="143">
        <f>IF(N355="základní",J355,0)</f>
        <v>0</v>
      </c>
      <c r="BF355" s="143">
        <f>IF(N355="snížená",J355,0)</f>
        <v>0</v>
      </c>
      <c r="BG355" s="143">
        <f>IF(N355="zákl. přenesená",J355,0)</f>
        <v>0</v>
      </c>
      <c r="BH355" s="143">
        <f>IF(N355="sníž. přenesená",J355,0)</f>
        <v>0</v>
      </c>
      <c r="BI355" s="143">
        <f>IF(N355="nulová",J355,0)</f>
        <v>0</v>
      </c>
      <c r="BJ355" s="14" t="s">
        <v>86</v>
      </c>
      <c r="BK355" s="143">
        <f>ROUND(I355*H355,2)</f>
        <v>0</v>
      </c>
      <c r="BL355" s="14" t="s">
        <v>224</v>
      </c>
      <c r="BM355" s="142" t="s">
        <v>618</v>
      </c>
    </row>
    <row r="356" spans="2:65" s="1" customFormat="1" ht="19.2">
      <c r="B356" s="29"/>
      <c r="D356" s="144" t="s">
        <v>148</v>
      </c>
      <c r="F356" s="145" t="s">
        <v>619</v>
      </c>
      <c r="I356" s="146"/>
      <c r="L356" s="29"/>
      <c r="M356" s="147"/>
      <c r="T356" s="53"/>
      <c r="AT356" s="14" t="s">
        <v>148</v>
      </c>
      <c r="AU356" s="14" t="s">
        <v>88</v>
      </c>
    </row>
    <row r="357" spans="2:65" s="1" customFormat="1" ht="21.75" customHeight="1">
      <c r="B357" s="29"/>
      <c r="C357" s="130" t="s">
        <v>620</v>
      </c>
      <c r="D357" s="130" t="s">
        <v>142</v>
      </c>
      <c r="E357" s="131" t="s">
        <v>621</v>
      </c>
      <c r="F357" s="132" t="s">
        <v>622</v>
      </c>
      <c r="G357" s="133" t="s">
        <v>328</v>
      </c>
      <c r="H357" s="134">
        <v>3</v>
      </c>
      <c r="I357" s="135"/>
      <c r="J357" s="136">
        <f>ROUND(I357*H357,2)</f>
        <v>0</v>
      </c>
      <c r="K357" s="137"/>
      <c r="L357" s="29"/>
      <c r="M357" s="138" t="s">
        <v>1</v>
      </c>
      <c r="N357" s="139" t="s">
        <v>43</v>
      </c>
      <c r="P357" s="140">
        <f>O357*H357</f>
        <v>0</v>
      </c>
      <c r="Q357" s="140">
        <v>0</v>
      </c>
      <c r="R357" s="140">
        <f>Q357*H357</f>
        <v>0</v>
      </c>
      <c r="S357" s="140">
        <v>0</v>
      </c>
      <c r="T357" s="141">
        <f>S357*H357</f>
        <v>0</v>
      </c>
      <c r="AR357" s="142" t="s">
        <v>224</v>
      </c>
      <c r="AT357" s="142" t="s">
        <v>142</v>
      </c>
      <c r="AU357" s="142" t="s">
        <v>88</v>
      </c>
      <c r="AY357" s="14" t="s">
        <v>138</v>
      </c>
      <c r="BE357" s="143">
        <f>IF(N357="základní",J357,0)</f>
        <v>0</v>
      </c>
      <c r="BF357" s="143">
        <f>IF(N357="snížená",J357,0)</f>
        <v>0</v>
      </c>
      <c r="BG357" s="143">
        <f>IF(N357="zákl. přenesená",J357,0)</f>
        <v>0</v>
      </c>
      <c r="BH357" s="143">
        <f>IF(N357="sníž. přenesená",J357,0)</f>
        <v>0</v>
      </c>
      <c r="BI357" s="143">
        <f>IF(N357="nulová",J357,0)</f>
        <v>0</v>
      </c>
      <c r="BJ357" s="14" t="s">
        <v>86</v>
      </c>
      <c r="BK357" s="143">
        <f>ROUND(I357*H357,2)</f>
        <v>0</v>
      </c>
      <c r="BL357" s="14" t="s">
        <v>224</v>
      </c>
      <c r="BM357" s="142" t="s">
        <v>623</v>
      </c>
    </row>
    <row r="358" spans="2:65" s="1" customFormat="1" ht="10.199999999999999">
      <c r="B358" s="29"/>
      <c r="D358" s="144" t="s">
        <v>148</v>
      </c>
      <c r="F358" s="145" t="s">
        <v>622</v>
      </c>
      <c r="I358" s="146"/>
      <c r="L358" s="29"/>
      <c r="M358" s="147"/>
      <c r="T358" s="53"/>
      <c r="AT358" s="14" t="s">
        <v>148</v>
      </c>
      <c r="AU358" s="14" t="s">
        <v>88</v>
      </c>
    </row>
    <row r="359" spans="2:65" s="1" customFormat="1" ht="16.5" customHeight="1">
      <c r="B359" s="29"/>
      <c r="C359" s="130" t="s">
        <v>624</v>
      </c>
      <c r="D359" s="130" t="s">
        <v>142</v>
      </c>
      <c r="E359" s="131" t="s">
        <v>625</v>
      </c>
      <c r="F359" s="132" t="s">
        <v>626</v>
      </c>
      <c r="G359" s="133" t="s">
        <v>328</v>
      </c>
      <c r="H359" s="134">
        <v>3</v>
      </c>
      <c r="I359" s="135"/>
      <c r="J359" s="136">
        <f>ROUND(I359*H359,2)</f>
        <v>0</v>
      </c>
      <c r="K359" s="137"/>
      <c r="L359" s="29"/>
      <c r="M359" s="138" t="s">
        <v>1</v>
      </c>
      <c r="N359" s="139" t="s">
        <v>43</v>
      </c>
      <c r="P359" s="140">
        <f>O359*H359</f>
        <v>0</v>
      </c>
      <c r="Q359" s="140">
        <v>0</v>
      </c>
      <c r="R359" s="140">
        <f>Q359*H359</f>
        <v>0</v>
      </c>
      <c r="S359" s="140">
        <v>0</v>
      </c>
      <c r="T359" s="141">
        <f>S359*H359</f>
        <v>0</v>
      </c>
      <c r="AR359" s="142" t="s">
        <v>224</v>
      </c>
      <c r="AT359" s="142" t="s">
        <v>142</v>
      </c>
      <c r="AU359" s="142" t="s">
        <v>88</v>
      </c>
      <c r="AY359" s="14" t="s">
        <v>138</v>
      </c>
      <c r="BE359" s="143">
        <f>IF(N359="základní",J359,0)</f>
        <v>0</v>
      </c>
      <c r="BF359" s="143">
        <f>IF(N359="snížená",J359,0)</f>
        <v>0</v>
      </c>
      <c r="BG359" s="143">
        <f>IF(N359="zákl. přenesená",J359,0)</f>
        <v>0</v>
      </c>
      <c r="BH359" s="143">
        <f>IF(N359="sníž. přenesená",J359,0)</f>
        <v>0</v>
      </c>
      <c r="BI359" s="143">
        <f>IF(N359="nulová",J359,0)</f>
        <v>0</v>
      </c>
      <c r="BJ359" s="14" t="s">
        <v>86</v>
      </c>
      <c r="BK359" s="143">
        <f>ROUND(I359*H359,2)</f>
        <v>0</v>
      </c>
      <c r="BL359" s="14" t="s">
        <v>224</v>
      </c>
      <c r="BM359" s="142" t="s">
        <v>627</v>
      </c>
    </row>
    <row r="360" spans="2:65" s="1" customFormat="1" ht="10.199999999999999">
      <c r="B360" s="29"/>
      <c r="D360" s="144" t="s">
        <v>148</v>
      </c>
      <c r="F360" s="145" t="s">
        <v>628</v>
      </c>
      <c r="I360" s="146"/>
      <c r="L360" s="29"/>
      <c r="M360" s="147"/>
      <c r="T360" s="53"/>
      <c r="AT360" s="14" t="s">
        <v>148</v>
      </c>
      <c r="AU360" s="14" t="s">
        <v>88</v>
      </c>
    </row>
    <row r="361" spans="2:65" s="1" customFormat="1" ht="16.5" customHeight="1">
      <c r="B361" s="29"/>
      <c r="C361" s="130" t="s">
        <v>629</v>
      </c>
      <c r="D361" s="130" t="s">
        <v>142</v>
      </c>
      <c r="E361" s="131" t="s">
        <v>630</v>
      </c>
      <c r="F361" s="132" t="s">
        <v>628</v>
      </c>
      <c r="G361" s="133" t="s">
        <v>328</v>
      </c>
      <c r="H361" s="134">
        <v>2</v>
      </c>
      <c r="I361" s="135"/>
      <c r="J361" s="136">
        <f>ROUND(I361*H361,2)</f>
        <v>0</v>
      </c>
      <c r="K361" s="137"/>
      <c r="L361" s="29"/>
      <c r="M361" s="138" t="s">
        <v>1</v>
      </c>
      <c r="N361" s="139" t="s">
        <v>43</v>
      </c>
      <c r="P361" s="140">
        <f>O361*H361</f>
        <v>0</v>
      </c>
      <c r="Q361" s="140">
        <v>0</v>
      </c>
      <c r="R361" s="140">
        <f>Q361*H361</f>
        <v>0</v>
      </c>
      <c r="S361" s="140">
        <v>0</v>
      </c>
      <c r="T361" s="141">
        <f>S361*H361</f>
        <v>0</v>
      </c>
      <c r="AR361" s="142" t="s">
        <v>224</v>
      </c>
      <c r="AT361" s="142" t="s">
        <v>142</v>
      </c>
      <c r="AU361" s="142" t="s">
        <v>88</v>
      </c>
      <c r="AY361" s="14" t="s">
        <v>138</v>
      </c>
      <c r="BE361" s="143">
        <f>IF(N361="základní",J361,0)</f>
        <v>0</v>
      </c>
      <c r="BF361" s="143">
        <f>IF(N361="snížená",J361,0)</f>
        <v>0</v>
      </c>
      <c r="BG361" s="143">
        <f>IF(N361="zákl. přenesená",J361,0)</f>
        <v>0</v>
      </c>
      <c r="BH361" s="143">
        <f>IF(N361="sníž. přenesená",J361,0)</f>
        <v>0</v>
      </c>
      <c r="BI361" s="143">
        <f>IF(N361="nulová",J361,0)</f>
        <v>0</v>
      </c>
      <c r="BJ361" s="14" t="s">
        <v>86</v>
      </c>
      <c r="BK361" s="143">
        <f>ROUND(I361*H361,2)</f>
        <v>0</v>
      </c>
      <c r="BL361" s="14" t="s">
        <v>224</v>
      </c>
      <c r="BM361" s="142" t="s">
        <v>631</v>
      </c>
    </row>
    <row r="362" spans="2:65" s="1" customFormat="1" ht="10.199999999999999">
      <c r="B362" s="29"/>
      <c r="D362" s="144" t="s">
        <v>148</v>
      </c>
      <c r="F362" s="145" t="s">
        <v>628</v>
      </c>
      <c r="I362" s="146"/>
      <c r="L362" s="29"/>
      <c r="M362" s="147"/>
      <c r="T362" s="53"/>
      <c r="AT362" s="14" t="s">
        <v>148</v>
      </c>
      <c r="AU362" s="14" t="s">
        <v>88</v>
      </c>
    </row>
    <row r="363" spans="2:65" s="1" customFormat="1" ht="16.5" customHeight="1">
      <c r="B363" s="29"/>
      <c r="C363" s="130" t="s">
        <v>632</v>
      </c>
      <c r="D363" s="130" t="s">
        <v>142</v>
      </c>
      <c r="E363" s="131" t="s">
        <v>633</v>
      </c>
      <c r="F363" s="132" t="s">
        <v>634</v>
      </c>
      <c r="G363" s="133" t="s">
        <v>164</v>
      </c>
      <c r="H363" s="134">
        <v>0.05</v>
      </c>
      <c r="I363" s="135"/>
      <c r="J363" s="136">
        <f>ROUND(I363*H363,2)</f>
        <v>0</v>
      </c>
      <c r="K363" s="137"/>
      <c r="L363" s="29"/>
      <c r="M363" s="138" t="s">
        <v>1</v>
      </c>
      <c r="N363" s="139" t="s">
        <v>43</v>
      </c>
      <c r="P363" s="140">
        <f>O363*H363</f>
        <v>0</v>
      </c>
      <c r="Q363" s="140">
        <v>0</v>
      </c>
      <c r="R363" s="140">
        <f>Q363*H363</f>
        <v>0</v>
      </c>
      <c r="S363" s="140">
        <v>0</v>
      </c>
      <c r="T363" s="141">
        <f>S363*H363</f>
        <v>0</v>
      </c>
      <c r="AR363" s="142" t="s">
        <v>224</v>
      </c>
      <c r="AT363" s="142" t="s">
        <v>142</v>
      </c>
      <c r="AU363" s="142" t="s">
        <v>88</v>
      </c>
      <c r="AY363" s="14" t="s">
        <v>138</v>
      </c>
      <c r="BE363" s="143">
        <f>IF(N363="základní",J363,0)</f>
        <v>0</v>
      </c>
      <c r="BF363" s="143">
        <f>IF(N363="snížená",J363,0)</f>
        <v>0</v>
      </c>
      <c r="BG363" s="143">
        <f>IF(N363="zákl. přenesená",J363,0)</f>
        <v>0</v>
      </c>
      <c r="BH363" s="143">
        <f>IF(N363="sníž. přenesená",J363,0)</f>
        <v>0</v>
      </c>
      <c r="BI363" s="143">
        <f>IF(N363="nulová",J363,0)</f>
        <v>0</v>
      </c>
      <c r="BJ363" s="14" t="s">
        <v>86</v>
      </c>
      <c r="BK363" s="143">
        <f>ROUND(I363*H363,2)</f>
        <v>0</v>
      </c>
      <c r="BL363" s="14" t="s">
        <v>224</v>
      </c>
      <c r="BM363" s="142" t="s">
        <v>635</v>
      </c>
    </row>
    <row r="364" spans="2:65" s="1" customFormat="1" ht="19.2">
      <c r="B364" s="29"/>
      <c r="D364" s="144" t="s">
        <v>148</v>
      </c>
      <c r="F364" s="145" t="s">
        <v>636</v>
      </c>
      <c r="I364" s="146"/>
      <c r="L364" s="29"/>
      <c r="M364" s="147"/>
      <c r="T364" s="53"/>
      <c r="AT364" s="14" t="s">
        <v>148</v>
      </c>
      <c r="AU364" s="14" t="s">
        <v>88</v>
      </c>
    </row>
    <row r="365" spans="2:65" s="1" customFormat="1" ht="16.5" customHeight="1">
      <c r="B365" s="29"/>
      <c r="C365" s="149" t="s">
        <v>637</v>
      </c>
      <c r="D365" s="149" t="s">
        <v>169</v>
      </c>
      <c r="E365" s="150" t="s">
        <v>638</v>
      </c>
      <c r="F365" s="151" t="s">
        <v>639</v>
      </c>
      <c r="G365" s="152" t="s">
        <v>334</v>
      </c>
      <c r="H365" s="153">
        <v>1</v>
      </c>
      <c r="I365" s="154"/>
      <c r="J365" s="155">
        <f>ROUND(I365*H365,2)</f>
        <v>0</v>
      </c>
      <c r="K365" s="156"/>
      <c r="L365" s="157"/>
      <c r="M365" s="158" t="s">
        <v>1</v>
      </c>
      <c r="N365" s="159" t="s">
        <v>43</v>
      </c>
      <c r="P365" s="140">
        <f>O365*H365</f>
        <v>0</v>
      </c>
      <c r="Q365" s="140">
        <v>5.4000000000000001E-4</v>
      </c>
      <c r="R365" s="140">
        <f>Q365*H365</f>
        <v>5.4000000000000001E-4</v>
      </c>
      <c r="S365" s="140">
        <v>0</v>
      </c>
      <c r="T365" s="141">
        <f>S365*H365</f>
        <v>0</v>
      </c>
      <c r="AR365" s="142" t="s">
        <v>232</v>
      </c>
      <c r="AT365" s="142" t="s">
        <v>169</v>
      </c>
      <c r="AU365" s="142" t="s">
        <v>88</v>
      </c>
      <c r="AY365" s="14" t="s">
        <v>138</v>
      </c>
      <c r="BE365" s="143">
        <f>IF(N365="základní",J365,0)</f>
        <v>0</v>
      </c>
      <c r="BF365" s="143">
        <f>IF(N365="snížená",J365,0)</f>
        <v>0</v>
      </c>
      <c r="BG365" s="143">
        <f>IF(N365="zákl. přenesená",J365,0)</f>
        <v>0</v>
      </c>
      <c r="BH365" s="143">
        <f>IF(N365="sníž. přenesená",J365,0)</f>
        <v>0</v>
      </c>
      <c r="BI365" s="143">
        <f>IF(N365="nulová",J365,0)</f>
        <v>0</v>
      </c>
      <c r="BJ365" s="14" t="s">
        <v>86</v>
      </c>
      <c r="BK365" s="143">
        <f>ROUND(I365*H365,2)</f>
        <v>0</v>
      </c>
      <c r="BL365" s="14" t="s">
        <v>224</v>
      </c>
      <c r="BM365" s="142" t="s">
        <v>640</v>
      </c>
    </row>
    <row r="366" spans="2:65" s="1" customFormat="1" ht="10.199999999999999">
      <c r="B366" s="29"/>
      <c r="D366" s="144" t="s">
        <v>148</v>
      </c>
      <c r="F366" s="145" t="s">
        <v>639</v>
      </c>
      <c r="I366" s="146"/>
      <c r="L366" s="29"/>
      <c r="M366" s="147"/>
      <c r="T366" s="53"/>
      <c r="AT366" s="14" t="s">
        <v>148</v>
      </c>
      <c r="AU366" s="14" t="s">
        <v>88</v>
      </c>
    </row>
    <row r="367" spans="2:65" s="1" customFormat="1" ht="16.5" customHeight="1">
      <c r="B367" s="29"/>
      <c r="C367" s="149" t="s">
        <v>641</v>
      </c>
      <c r="D367" s="149" t="s">
        <v>169</v>
      </c>
      <c r="E367" s="150" t="s">
        <v>642</v>
      </c>
      <c r="F367" s="151" t="s">
        <v>643</v>
      </c>
      <c r="G367" s="152" t="s">
        <v>334</v>
      </c>
      <c r="H367" s="153">
        <v>1</v>
      </c>
      <c r="I367" s="154"/>
      <c r="J367" s="155">
        <f>ROUND(I367*H367,2)</f>
        <v>0</v>
      </c>
      <c r="K367" s="156"/>
      <c r="L367" s="157"/>
      <c r="M367" s="158" t="s">
        <v>1</v>
      </c>
      <c r="N367" s="159" t="s">
        <v>43</v>
      </c>
      <c r="P367" s="140">
        <f>O367*H367</f>
        <v>0</v>
      </c>
      <c r="Q367" s="140">
        <v>3.3E-4</v>
      </c>
      <c r="R367" s="140">
        <f>Q367*H367</f>
        <v>3.3E-4</v>
      </c>
      <c r="S367" s="140">
        <v>0</v>
      </c>
      <c r="T367" s="141">
        <f>S367*H367</f>
        <v>0</v>
      </c>
      <c r="AR367" s="142" t="s">
        <v>232</v>
      </c>
      <c r="AT367" s="142" t="s">
        <v>169</v>
      </c>
      <c r="AU367" s="142" t="s">
        <v>88</v>
      </c>
      <c r="AY367" s="14" t="s">
        <v>138</v>
      </c>
      <c r="BE367" s="143">
        <f>IF(N367="základní",J367,0)</f>
        <v>0</v>
      </c>
      <c r="BF367" s="143">
        <f>IF(N367="snížená",J367,0)</f>
        <v>0</v>
      </c>
      <c r="BG367" s="143">
        <f>IF(N367="zákl. přenesená",J367,0)</f>
        <v>0</v>
      </c>
      <c r="BH367" s="143">
        <f>IF(N367="sníž. přenesená",J367,0)</f>
        <v>0</v>
      </c>
      <c r="BI367" s="143">
        <f>IF(N367="nulová",J367,0)</f>
        <v>0</v>
      </c>
      <c r="BJ367" s="14" t="s">
        <v>86</v>
      </c>
      <c r="BK367" s="143">
        <f>ROUND(I367*H367,2)</f>
        <v>0</v>
      </c>
      <c r="BL367" s="14" t="s">
        <v>224</v>
      </c>
      <c r="BM367" s="142" t="s">
        <v>644</v>
      </c>
    </row>
    <row r="368" spans="2:65" s="1" customFormat="1" ht="10.199999999999999">
      <c r="B368" s="29"/>
      <c r="D368" s="144" t="s">
        <v>148</v>
      </c>
      <c r="F368" s="145" t="s">
        <v>643</v>
      </c>
      <c r="I368" s="146"/>
      <c r="L368" s="29"/>
      <c r="M368" s="147"/>
      <c r="T368" s="53"/>
      <c r="AT368" s="14" t="s">
        <v>148</v>
      </c>
      <c r="AU368" s="14" t="s">
        <v>88</v>
      </c>
    </row>
    <row r="369" spans="2:65" s="1" customFormat="1" ht="16.5" customHeight="1">
      <c r="B369" s="29"/>
      <c r="C369" s="149" t="s">
        <v>645</v>
      </c>
      <c r="D369" s="149" t="s">
        <v>169</v>
      </c>
      <c r="E369" s="150" t="s">
        <v>646</v>
      </c>
      <c r="F369" s="151" t="s">
        <v>647</v>
      </c>
      <c r="G369" s="152" t="s">
        <v>334</v>
      </c>
      <c r="H369" s="153">
        <v>1</v>
      </c>
      <c r="I369" s="154"/>
      <c r="J369" s="155">
        <f>ROUND(I369*H369,2)</f>
        <v>0</v>
      </c>
      <c r="K369" s="156"/>
      <c r="L369" s="157"/>
      <c r="M369" s="158" t="s">
        <v>1</v>
      </c>
      <c r="N369" s="159" t="s">
        <v>43</v>
      </c>
      <c r="P369" s="140">
        <f>O369*H369</f>
        <v>0</v>
      </c>
      <c r="Q369" s="140">
        <v>2.9E-4</v>
      </c>
      <c r="R369" s="140">
        <f>Q369*H369</f>
        <v>2.9E-4</v>
      </c>
      <c r="S369" s="140">
        <v>0</v>
      </c>
      <c r="T369" s="141">
        <f>S369*H369</f>
        <v>0</v>
      </c>
      <c r="AR369" s="142" t="s">
        <v>232</v>
      </c>
      <c r="AT369" s="142" t="s">
        <v>169</v>
      </c>
      <c r="AU369" s="142" t="s">
        <v>88</v>
      </c>
      <c r="AY369" s="14" t="s">
        <v>138</v>
      </c>
      <c r="BE369" s="143">
        <f>IF(N369="základní",J369,0)</f>
        <v>0</v>
      </c>
      <c r="BF369" s="143">
        <f>IF(N369="snížená",J369,0)</f>
        <v>0</v>
      </c>
      <c r="BG369" s="143">
        <f>IF(N369="zákl. přenesená",J369,0)</f>
        <v>0</v>
      </c>
      <c r="BH369" s="143">
        <f>IF(N369="sníž. přenesená",J369,0)</f>
        <v>0</v>
      </c>
      <c r="BI369" s="143">
        <f>IF(N369="nulová",J369,0)</f>
        <v>0</v>
      </c>
      <c r="BJ369" s="14" t="s">
        <v>86</v>
      </c>
      <c r="BK369" s="143">
        <f>ROUND(I369*H369,2)</f>
        <v>0</v>
      </c>
      <c r="BL369" s="14" t="s">
        <v>224</v>
      </c>
      <c r="BM369" s="142" t="s">
        <v>648</v>
      </c>
    </row>
    <row r="370" spans="2:65" s="1" customFormat="1" ht="10.199999999999999">
      <c r="B370" s="29"/>
      <c r="D370" s="144" t="s">
        <v>148</v>
      </c>
      <c r="F370" s="145" t="s">
        <v>647</v>
      </c>
      <c r="I370" s="146"/>
      <c r="L370" s="29"/>
      <c r="M370" s="147"/>
      <c r="T370" s="53"/>
      <c r="AT370" s="14" t="s">
        <v>148</v>
      </c>
      <c r="AU370" s="14" t="s">
        <v>88</v>
      </c>
    </row>
    <row r="371" spans="2:65" s="1" customFormat="1" ht="16.5" customHeight="1">
      <c r="B371" s="29"/>
      <c r="C371" s="149" t="s">
        <v>649</v>
      </c>
      <c r="D371" s="149" t="s">
        <v>169</v>
      </c>
      <c r="E371" s="150" t="s">
        <v>650</v>
      </c>
      <c r="F371" s="151" t="s">
        <v>651</v>
      </c>
      <c r="G371" s="152" t="s">
        <v>334</v>
      </c>
      <c r="H371" s="153">
        <v>1</v>
      </c>
      <c r="I371" s="154"/>
      <c r="J371" s="155">
        <f>ROUND(I371*H371,2)</f>
        <v>0</v>
      </c>
      <c r="K371" s="156"/>
      <c r="L371" s="157"/>
      <c r="M371" s="158" t="s">
        <v>1</v>
      </c>
      <c r="N371" s="159" t="s">
        <v>43</v>
      </c>
      <c r="P371" s="140">
        <f>O371*H371</f>
        <v>0</v>
      </c>
      <c r="Q371" s="140">
        <v>2.0000000000000001E-4</v>
      </c>
      <c r="R371" s="140">
        <f>Q371*H371</f>
        <v>2.0000000000000001E-4</v>
      </c>
      <c r="S371" s="140">
        <v>0</v>
      </c>
      <c r="T371" s="141">
        <f>S371*H371</f>
        <v>0</v>
      </c>
      <c r="AR371" s="142" t="s">
        <v>232</v>
      </c>
      <c r="AT371" s="142" t="s">
        <v>169</v>
      </c>
      <c r="AU371" s="142" t="s">
        <v>88</v>
      </c>
      <c r="AY371" s="14" t="s">
        <v>138</v>
      </c>
      <c r="BE371" s="143">
        <f>IF(N371="základní",J371,0)</f>
        <v>0</v>
      </c>
      <c r="BF371" s="143">
        <f>IF(N371="snížená",J371,0)</f>
        <v>0</v>
      </c>
      <c r="BG371" s="143">
        <f>IF(N371="zákl. přenesená",J371,0)</f>
        <v>0</v>
      </c>
      <c r="BH371" s="143">
        <f>IF(N371="sníž. přenesená",J371,0)</f>
        <v>0</v>
      </c>
      <c r="BI371" s="143">
        <f>IF(N371="nulová",J371,0)</f>
        <v>0</v>
      </c>
      <c r="BJ371" s="14" t="s">
        <v>86</v>
      </c>
      <c r="BK371" s="143">
        <f>ROUND(I371*H371,2)</f>
        <v>0</v>
      </c>
      <c r="BL371" s="14" t="s">
        <v>224</v>
      </c>
      <c r="BM371" s="142" t="s">
        <v>652</v>
      </c>
    </row>
    <row r="372" spans="2:65" s="1" customFormat="1" ht="10.199999999999999">
      <c r="B372" s="29"/>
      <c r="D372" s="144" t="s">
        <v>148</v>
      </c>
      <c r="F372" s="145" t="s">
        <v>651</v>
      </c>
      <c r="I372" s="146"/>
      <c r="L372" s="29"/>
      <c r="M372" s="147"/>
      <c r="T372" s="53"/>
      <c r="AT372" s="14" t="s">
        <v>148</v>
      </c>
      <c r="AU372" s="14" t="s">
        <v>88</v>
      </c>
    </row>
    <row r="373" spans="2:65" s="1" customFormat="1" ht="16.5" customHeight="1">
      <c r="B373" s="29"/>
      <c r="C373" s="149" t="s">
        <v>653</v>
      </c>
      <c r="D373" s="149" t="s">
        <v>169</v>
      </c>
      <c r="E373" s="150" t="s">
        <v>654</v>
      </c>
      <c r="F373" s="151" t="s">
        <v>655</v>
      </c>
      <c r="G373" s="152" t="s">
        <v>334</v>
      </c>
      <c r="H373" s="153">
        <v>1</v>
      </c>
      <c r="I373" s="154"/>
      <c r="J373" s="155">
        <f>ROUND(I373*H373,2)</f>
        <v>0</v>
      </c>
      <c r="K373" s="156"/>
      <c r="L373" s="157"/>
      <c r="M373" s="158" t="s">
        <v>1</v>
      </c>
      <c r="N373" s="159" t="s">
        <v>43</v>
      </c>
      <c r="P373" s="140">
        <f>O373*H373</f>
        <v>0</v>
      </c>
      <c r="Q373" s="140">
        <v>3.4000000000000002E-4</v>
      </c>
      <c r="R373" s="140">
        <f>Q373*H373</f>
        <v>3.4000000000000002E-4</v>
      </c>
      <c r="S373" s="140">
        <v>0</v>
      </c>
      <c r="T373" s="141">
        <f>S373*H373</f>
        <v>0</v>
      </c>
      <c r="AR373" s="142" t="s">
        <v>232</v>
      </c>
      <c r="AT373" s="142" t="s">
        <v>169</v>
      </c>
      <c r="AU373" s="142" t="s">
        <v>88</v>
      </c>
      <c r="AY373" s="14" t="s">
        <v>138</v>
      </c>
      <c r="BE373" s="143">
        <f>IF(N373="základní",J373,0)</f>
        <v>0</v>
      </c>
      <c r="BF373" s="143">
        <f>IF(N373="snížená",J373,0)</f>
        <v>0</v>
      </c>
      <c r="BG373" s="143">
        <f>IF(N373="zákl. přenesená",J373,0)</f>
        <v>0</v>
      </c>
      <c r="BH373" s="143">
        <f>IF(N373="sníž. přenesená",J373,0)</f>
        <v>0</v>
      </c>
      <c r="BI373" s="143">
        <f>IF(N373="nulová",J373,0)</f>
        <v>0</v>
      </c>
      <c r="BJ373" s="14" t="s">
        <v>86</v>
      </c>
      <c r="BK373" s="143">
        <f>ROUND(I373*H373,2)</f>
        <v>0</v>
      </c>
      <c r="BL373" s="14" t="s">
        <v>224</v>
      </c>
      <c r="BM373" s="142" t="s">
        <v>656</v>
      </c>
    </row>
    <row r="374" spans="2:65" s="1" customFormat="1" ht="10.199999999999999">
      <c r="B374" s="29"/>
      <c r="D374" s="144" t="s">
        <v>148</v>
      </c>
      <c r="F374" s="145" t="s">
        <v>655</v>
      </c>
      <c r="I374" s="146"/>
      <c r="L374" s="29"/>
      <c r="M374" s="147"/>
      <c r="T374" s="53"/>
      <c r="AT374" s="14" t="s">
        <v>148</v>
      </c>
      <c r="AU374" s="14" t="s">
        <v>88</v>
      </c>
    </row>
    <row r="375" spans="2:65" s="1" customFormat="1" ht="16.5" customHeight="1">
      <c r="B375" s="29"/>
      <c r="C375" s="149" t="s">
        <v>657</v>
      </c>
      <c r="D375" s="149" t="s">
        <v>169</v>
      </c>
      <c r="E375" s="150" t="s">
        <v>658</v>
      </c>
      <c r="F375" s="151" t="s">
        <v>659</v>
      </c>
      <c r="G375" s="152" t="s">
        <v>334</v>
      </c>
      <c r="H375" s="153">
        <v>3</v>
      </c>
      <c r="I375" s="154"/>
      <c r="J375" s="155">
        <f>ROUND(I375*H375,2)</f>
        <v>0</v>
      </c>
      <c r="K375" s="156"/>
      <c r="L375" s="157"/>
      <c r="M375" s="158" t="s">
        <v>1</v>
      </c>
      <c r="N375" s="159" t="s">
        <v>43</v>
      </c>
      <c r="P375" s="140">
        <f>O375*H375</f>
        <v>0</v>
      </c>
      <c r="Q375" s="140">
        <v>2.1000000000000001E-4</v>
      </c>
      <c r="R375" s="140">
        <f>Q375*H375</f>
        <v>6.3000000000000003E-4</v>
      </c>
      <c r="S375" s="140">
        <v>0</v>
      </c>
      <c r="T375" s="141">
        <f>S375*H375</f>
        <v>0</v>
      </c>
      <c r="AR375" s="142" t="s">
        <v>232</v>
      </c>
      <c r="AT375" s="142" t="s">
        <v>169</v>
      </c>
      <c r="AU375" s="142" t="s">
        <v>88</v>
      </c>
      <c r="AY375" s="14" t="s">
        <v>138</v>
      </c>
      <c r="BE375" s="143">
        <f>IF(N375="základní",J375,0)</f>
        <v>0</v>
      </c>
      <c r="BF375" s="143">
        <f>IF(N375="snížená",J375,0)</f>
        <v>0</v>
      </c>
      <c r="BG375" s="143">
        <f>IF(N375="zákl. přenesená",J375,0)</f>
        <v>0</v>
      </c>
      <c r="BH375" s="143">
        <f>IF(N375="sníž. přenesená",J375,0)</f>
        <v>0</v>
      </c>
      <c r="BI375" s="143">
        <f>IF(N375="nulová",J375,0)</f>
        <v>0</v>
      </c>
      <c r="BJ375" s="14" t="s">
        <v>86</v>
      </c>
      <c r="BK375" s="143">
        <f>ROUND(I375*H375,2)</f>
        <v>0</v>
      </c>
      <c r="BL375" s="14" t="s">
        <v>224</v>
      </c>
      <c r="BM375" s="142" t="s">
        <v>660</v>
      </c>
    </row>
    <row r="376" spans="2:65" s="1" customFormat="1" ht="10.199999999999999">
      <c r="B376" s="29"/>
      <c r="D376" s="144" t="s">
        <v>148</v>
      </c>
      <c r="F376" s="145" t="s">
        <v>659</v>
      </c>
      <c r="I376" s="146"/>
      <c r="L376" s="29"/>
      <c r="M376" s="147"/>
      <c r="T376" s="53"/>
      <c r="AT376" s="14" t="s">
        <v>148</v>
      </c>
      <c r="AU376" s="14" t="s">
        <v>88</v>
      </c>
    </row>
    <row r="377" spans="2:65" s="1" customFormat="1" ht="16.5" customHeight="1">
      <c r="B377" s="29"/>
      <c r="C377" s="149" t="s">
        <v>661</v>
      </c>
      <c r="D377" s="149" t="s">
        <v>169</v>
      </c>
      <c r="E377" s="150" t="s">
        <v>662</v>
      </c>
      <c r="F377" s="151" t="s">
        <v>663</v>
      </c>
      <c r="G377" s="152" t="s">
        <v>334</v>
      </c>
      <c r="H377" s="153">
        <v>4</v>
      </c>
      <c r="I377" s="154"/>
      <c r="J377" s="155">
        <f>ROUND(I377*H377,2)</f>
        <v>0</v>
      </c>
      <c r="K377" s="156"/>
      <c r="L377" s="157"/>
      <c r="M377" s="158" t="s">
        <v>1</v>
      </c>
      <c r="N377" s="159" t="s">
        <v>43</v>
      </c>
      <c r="P377" s="140">
        <f>O377*H377</f>
        <v>0</v>
      </c>
      <c r="Q377" s="140">
        <v>1.3999999999999999E-4</v>
      </c>
      <c r="R377" s="140">
        <f>Q377*H377</f>
        <v>5.5999999999999995E-4</v>
      </c>
      <c r="S377" s="140">
        <v>0</v>
      </c>
      <c r="T377" s="141">
        <f>S377*H377</f>
        <v>0</v>
      </c>
      <c r="AR377" s="142" t="s">
        <v>232</v>
      </c>
      <c r="AT377" s="142" t="s">
        <v>169</v>
      </c>
      <c r="AU377" s="142" t="s">
        <v>88</v>
      </c>
      <c r="AY377" s="14" t="s">
        <v>138</v>
      </c>
      <c r="BE377" s="143">
        <f>IF(N377="základní",J377,0)</f>
        <v>0</v>
      </c>
      <c r="BF377" s="143">
        <f>IF(N377="snížená",J377,0)</f>
        <v>0</v>
      </c>
      <c r="BG377" s="143">
        <f>IF(N377="zákl. přenesená",J377,0)</f>
        <v>0</v>
      </c>
      <c r="BH377" s="143">
        <f>IF(N377="sníž. přenesená",J377,0)</f>
        <v>0</v>
      </c>
      <c r="BI377" s="143">
        <f>IF(N377="nulová",J377,0)</f>
        <v>0</v>
      </c>
      <c r="BJ377" s="14" t="s">
        <v>86</v>
      </c>
      <c r="BK377" s="143">
        <f>ROUND(I377*H377,2)</f>
        <v>0</v>
      </c>
      <c r="BL377" s="14" t="s">
        <v>224</v>
      </c>
      <c r="BM377" s="142" t="s">
        <v>664</v>
      </c>
    </row>
    <row r="378" spans="2:65" s="1" customFormat="1" ht="10.199999999999999">
      <c r="B378" s="29"/>
      <c r="D378" s="144" t="s">
        <v>148</v>
      </c>
      <c r="F378" s="145" t="s">
        <v>663</v>
      </c>
      <c r="I378" s="146"/>
      <c r="L378" s="29"/>
      <c r="M378" s="147"/>
      <c r="T378" s="53"/>
      <c r="AT378" s="14" t="s">
        <v>148</v>
      </c>
      <c r="AU378" s="14" t="s">
        <v>88</v>
      </c>
    </row>
    <row r="379" spans="2:65" s="11" customFormat="1" ht="22.8" customHeight="1">
      <c r="B379" s="118"/>
      <c r="D379" s="119" t="s">
        <v>77</v>
      </c>
      <c r="E379" s="128" t="s">
        <v>665</v>
      </c>
      <c r="F379" s="128" t="s">
        <v>666</v>
      </c>
      <c r="I379" s="121"/>
      <c r="J379" s="129">
        <f>BK379</f>
        <v>0</v>
      </c>
      <c r="L379" s="118"/>
      <c r="M379" s="123"/>
      <c r="P379" s="124">
        <f>SUM(P380:P383)</f>
        <v>0</v>
      </c>
      <c r="R379" s="124">
        <f>SUM(R380:R383)</f>
        <v>0</v>
      </c>
      <c r="T379" s="125">
        <f>SUM(T380:T383)</f>
        <v>0</v>
      </c>
      <c r="AR379" s="119" t="s">
        <v>88</v>
      </c>
      <c r="AT379" s="126" t="s">
        <v>77</v>
      </c>
      <c r="AU379" s="126" t="s">
        <v>86</v>
      </c>
      <c r="AY379" s="119" t="s">
        <v>138</v>
      </c>
      <c r="BK379" s="127">
        <f>SUM(BK380:BK383)</f>
        <v>0</v>
      </c>
    </row>
    <row r="380" spans="2:65" s="1" customFormat="1" ht="16.5" customHeight="1">
      <c r="B380" s="29"/>
      <c r="C380" s="130" t="s">
        <v>667</v>
      </c>
      <c r="D380" s="130" t="s">
        <v>142</v>
      </c>
      <c r="E380" s="131" t="s">
        <v>668</v>
      </c>
      <c r="F380" s="132" t="s">
        <v>669</v>
      </c>
      <c r="G380" s="133" t="s">
        <v>334</v>
      </c>
      <c r="H380" s="134">
        <v>0</v>
      </c>
      <c r="I380" s="135"/>
      <c r="J380" s="136">
        <f>ROUND(I380*H380,2)</f>
        <v>0</v>
      </c>
      <c r="K380" s="137"/>
      <c r="L380" s="29"/>
      <c r="M380" s="138" t="s">
        <v>1</v>
      </c>
      <c r="N380" s="139" t="s">
        <v>43</v>
      </c>
      <c r="P380" s="140">
        <f>O380*H380</f>
        <v>0</v>
      </c>
      <c r="Q380" s="140">
        <v>0</v>
      </c>
      <c r="R380" s="140">
        <f>Q380*H380</f>
        <v>0</v>
      </c>
      <c r="S380" s="140">
        <v>0</v>
      </c>
      <c r="T380" s="141">
        <f>S380*H380</f>
        <v>0</v>
      </c>
      <c r="AR380" s="142" t="s">
        <v>224</v>
      </c>
      <c r="AT380" s="142" t="s">
        <v>142</v>
      </c>
      <c r="AU380" s="142" t="s">
        <v>88</v>
      </c>
      <c r="AY380" s="14" t="s">
        <v>138</v>
      </c>
      <c r="BE380" s="143">
        <f>IF(N380="základní",J380,0)</f>
        <v>0</v>
      </c>
      <c r="BF380" s="143">
        <f>IF(N380="snížená",J380,0)</f>
        <v>0</v>
      </c>
      <c r="BG380" s="143">
        <f>IF(N380="zákl. přenesená",J380,0)</f>
        <v>0</v>
      </c>
      <c r="BH380" s="143">
        <f>IF(N380="sníž. přenesená",J380,0)</f>
        <v>0</v>
      </c>
      <c r="BI380" s="143">
        <f>IF(N380="nulová",J380,0)</f>
        <v>0</v>
      </c>
      <c r="BJ380" s="14" t="s">
        <v>86</v>
      </c>
      <c r="BK380" s="143">
        <f>ROUND(I380*H380,2)</f>
        <v>0</v>
      </c>
      <c r="BL380" s="14" t="s">
        <v>224</v>
      </c>
      <c r="BM380" s="142" t="s">
        <v>670</v>
      </c>
    </row>
    <row r="381" spans="2:65" s="1" customFormat="1" ht="10.199999999999999">
      <c r="B381" s="29"/>
      <c r="D381" s="144" t="s">
        <v>148</v>
      </c>
      <c r="F381" s="145" t="s">
        <v>671</v>
      </c>
      <c r="I381" s="146"/>
      <c r="L381" s="29"/>
      <c r="M381" s="147"/>
      <c r="T381" s="53"/>
      <c r="AT381" s="14" t="s">
        <v>148</v>
      </c>
      <c r="AU381" s="14" t="s">
        <v>88</v>
      </c>
    </row>
    <row r="382" spans="2:65" s="1" customFormat="1" ht="16.5" customHeight="1">
      <c r="B382" s="29"/>
      <c r="C382" s="149" t="s">
        <v>672</v>
      </c>
      <c r="D382" s="149" t="s">
        <v>169</v>
      </c>
      <c r="E382" s="150" t="s">
        <v>673</v>
      </c>
      <c r="F382" s="151" t="s">
        <v>674</v>
      </c>
      <c r="G382" s="152" t="s">
        <v>334</v>
      </c>
      <c r="H382" s="153">
        <v>0</v>
      </c>
      <c r="I382" s="154"/>
      <c r="J382" s="155">
        <f>ROUND(I382*H382,2)</f>
        <v>0</v>
      </c>
      <c r="K382" s="156"/>
      <c r="L382" s="157"/>
      <c r="M382" s="158" t="s">
        <v>1</v>
      </c>
      <c r="N382" s="159" t="s">
        <v>43</v>
      </c>
      <c r="P382" s="140">
        <f>O382*H382</f>
        <v>0</v>
      </c>
      <c r="Q382" s="140">
        <v>2.0000000000000001E-4</v>
      </c>
      <c r="R382" s="140">
        <f>Q382*H382</f>
        <v>0</v>
      </c>
      <c r="S382" s="140">
        <v>0</v>
      </c>
      <c r="T382" s="141">
        <f>S382*H382</f>
        <v>0</v>
      </c>
      <c r="AR382" s="142" t="s">
        <v>232</v>
      </c>
      <c r="AT382" s="142" t="s">
        <v>169</v>
      </c>
      <c r="AU382" s="142" t="s">
        <v>88</v>
      </c>
      <c r="AY382" s="14" t="s">
        <v>138</v>
      </c>
      <c r="BE382" s="143">
        <f>IF(N382="základní",J382,0)</f>
        <v>0</v>
      </c>
      <c r="BF382" s="143">
        <f>IF(N382="snížená",J382,0)</f>
        <v>0</v>
      </c>
      <c r="BG382" s="143">
        <f>IF(N382="zákl. přenesená",J382,0)</f>
        <v>0</v>
      </c>
      <c r="BH382" s="143">
        <f>IF(N382="sníž. přenesená",J382,0)</f>
        <v>0</v>
      </c>
      <c r="BI382" s="143">
        <f>IF(N382="nulová",J382,0)</f>
        <v>0</v>
      </c>
      <c r="BJ382" s="14" t="s">
        <v>86</v>
      </c>
      <c r="BK382" s="143">
        <f>ROUND(I382*H382,2)</f>
        <v>0</v>
      </c>
      <c r="BL382" s="14" t="s">
        <v>224</v>
      </c>
      <c r="BM382" s="142" t="s">
        <v>675</v>
      </c>
    </row>
    <row r="383" spans="2:65" s="1" customFormat="1" ht="10.199999999999999">
      <c r="B383" s="29"/>
      <c r="D383" s="144" t="s">
        <v>148</v>
      </c>
      <c r="F383" s="145" t="s">
        <v>674</v>
      </c>
      <c r="I383" s="146"/>
      <c r="L383" s="29"/>
      <c r="M383" s="147"/>
      <c r="T383" s="53"/>
      <c r="AT383" s="14" t="s">
        <v>148</v>
      </c>
      <c r="AU383" s="14" t="s">
        <v>88</v>
      </c>
    </row>
    <row r="384" spans="2:65" s="11" customFormat="1" ht="22.8" customHeight="1">
      <c r="B384" s="118"/>
      <c r="D384" s="119" t="s">
        <v>77</v>
      </c>
      <c r="E384" s="128" t="s">
        <v>676</v>
      </c>
      <c r="F384" s="128" t="s">
        <v>677</v>
      </c>
      <c r="I384" s="121"/>
      <c r="J384" s="129">
        <f>BK384</f>
        <v>0</v>
      </c>
      <c r="L384" s="118"/>
      <c r="M384" s="123"/>
      <c r="P384" s="124">
        <f>SUM(P385:P388)</f>
        <v>0</v>
      </c>
      <c r="R384" s="124">
        <f>SUM(R385:R388)</f>
        <v>0</v>
      </c>
      <c r="T384" s="125">
        <f>SUM(T385:T388)</f>
        <v>0</v>
      </c>
      <c r="AR384" s="119" t="s">
        <v>88</v>
      </c>
      <c r="AT384" s="126" t="s">
        <v>77</v>
      </c>
      <c r="AU384" s="126" t="s">
        <v>86</v>
      </c>
      <c r="AY384" s="119" t="s">
        <v>138</v>
      </c>
      <c r="BK384" s="127">
        <f>SUM(BK385:BK388)</f>
        <v>0</v>
      </c>
    </row>
    <row r="385" spans="2:65" s="1" customFormat="1" ht="16.5" customHeight="1">
      <c r="B385" s="29"/>
      <c r="C385" s="149" t="s">
        <v>678</v>
      </c>
      <c r="D385" s="149" t="s">
        <v>169</v>
      </c>
      <c r="E385" s="150" t="s">
        <v>679</v>
      </c>
      <c r="F385" s="151" t="s">
        <v>680</v>
      </c>
      <c r="G385" s="152" t="s">
        <v>681</v>
      </c>
      <c r="H385" s="153">
        <v>0.05</v>
      </c>
      <c r="I385" s="154"/>
      <c r="J385" s="155">
        <f>ROUND(I385*H385,2)</f>
        <v>0</v>
      </c>
      <c r="K385" s="156"/>
      <c r="L385" s="157"/>
      <c r="M385" s="158" t="s">
        <v>1</v>
      </c>
      <c r="N385" s="159" t="s">
        <v>43</v>
      </c>
      <c r="P385" s="140">
        <f>O385*H385</f>
        <v>0</v>
      </c>
      <c r="Q385" s="140">
        <v>0</v>
      </c>
      <c r="R385" s="140">
        <f>Q385*H385</f>
        <v>0</v>
      </c>
      <c r="S385" s="140">
        <v>0</v>
      </c>
      <c r="T385" s="141">
        <f>S385*H385</f>
        <v>0</v>
      </c>
      <c r="AR385" s="142" t="s">
        <v>232</v>
      </c>
      <c r="AT385" s="142" t="s">
        <v>169</v>
      </c>
      <c r="AU385" s="142" t="s">
        <v>88</v>
      </c>
      <c r="AY385" s="14" t="s">
        <v>138</v>
      </c>
      <c r="BE385" s="143">
        <f>IF(N385="základní",J385,0)</f>
        <v>0</v>
      </c>
      <c r="BF385" s="143">
        <f>IF(N385="snížená",J385,0)</f>
        <v>0</v>
      </c>
      <c r="BG385" s="143">
        <f>IF(N385="zákl. přenesená",J385,0)</f>
        <v>0</v>
      </c>
      <c r="BH385" s="143">
        <f>IF(N385="sníž. přenesená",J385,0)</f>
        <v>0</v>
      </c>
      <c r="BI385" s="143">
        <f>IF(N385="nulová",J385,0)</f>
        <v>0</v>
      </c>
      <c r="BJ385" s="14" t="s">
        <v>86</v>
      </c>
      <c r="BK385" s="143">
        <f>ROUND(I385*H385,2)</f>
        <v>0</v>
      </c>
      <c r="BL385" s="14" t="s">
        <v>224</v>
      </c>
      <c r="BM385" s="142" t="s">
        <v>682</v>
      </c>
    </row>
    <row r="386" spans="2:65" s="1" customFormat="1" ht="10.199999999999999">
      <c r="B386" s="29"/>
      <c r="D386" s="144" t="s">
        <v>148</v>
      </c>
      <c r="F386" s="145" t="s">
        <v>680</v>
      </c>
      <c r="I386" s="146"/>
      <c r="L386" s="29"/>
      <c r="M386" s="147"/>
      <c r="T386" s="53"/>
      <c r="AT386" s="14" t="s">
        <v>148</v>
      </c>
      <c r="AU386" s="14" t="s">
        <v>88</v>
      </c>
    </row>
    <row r="387" spans="2:65" s="1" customFormat="1" ht="16.5" customHeight="1">
      <c r="B387" s="29"/>
      <c r="C387" s="130" t="s">
        <v>683</v>
      </c>
      <c r="D387" s="130" t="s">
        <v>142</v>
      </c>
      <c r="E387" s="131" t="s">
        <v>684</v>
      </c>
      <c r="F387" s="132" t="s">
        <v>685</v>
      </c>
      <c r="G387" s="133" t="s">
        <v>164</v>
      </c>
      <c r="H387" s="134">
        <v>0.05</v>
      </c>
      <c r="I387" s="135"/>
      <c r="J387" s="136">
        <f>ROUND(I387*H387,2)</f>
        <v>0</v>
      </c>
      <c r="K387" s="137"/>
      <c r="L387" s="29"/>
      <c r="M387" s="138" t="s">
        <v>1</v>
      </c>
      <c r="N387" s="139" t="s">
        <v>43</v>
      </c>
      <c r="P387" s="140">
        <f>O387*H387</f>
        <v>0</v>
      </c>
      <c r="Q387" s="140">
        <v>0</v>
      </c>
      <c r="R387" s="140">
        <f>Q387*H387</f>
        <v>0</v>
      </c>
      <c r="S387" s="140">
        <v>0</v>
      </c>
      <c r="T387" s="141">
        <f>S387*H387</f>
        <v>0</v>
      </c>
      <c r="AR387" s="142" t="s">
        <v>224</v>
      </c>
      <c r="AT387" s="142" t="s">
        <v>142</v>
      </c>
      <c r="AU387" s="142" t="s">
        <v>88</v>
      </c>
      <c r="AY387" s="14" t="s">
        <v>138</v>
      </c>
      <c r="BE387" s="143">
        <f>IF(N387="základní",J387,0)</f>
        <v>0</v>
      </c>
      <c r="BF387" s="143">
        <f>IF(N387="snížená",J387,0)</f>
        <v>0</v>
      </c>
      <c r="BG387" s="143">
        <f>IF(N387="zákl. přenesená",J387,0)</f>
        <v>0</v>
      </c>
      <c r="BH387" s="143">
        <f>IF(N387="sníž. přenesená",J387,0)</f>
        <v>0</v>
      </c>
      <c r="BI387" s="143">
        <f>IF(N387="nulová",J387,0)</f>
        <v>0</v>
      </c>
      <c r="BJ387" s="14" t="s">
        <v>86</v>
      </c>
      <c r="BK387" s="143">
        <f>ROUND(I387*H387,2)</f>
        <v>0</v>
      </c>
      <c r="BL387" s="14" t="s">
        <v>224</v>
      </c>
      <c r="BM387" s="142" t="s">
        <v>686</v>
      </c>
    </row>
    <row r="388" spans="2:65" s="1" customFormat="1" ht="19.2">
      <c r="B388" s="29"/>
      <c r="D388" s="144" t="s">
        <v>148</v>
      </c>
      <c r="F388" s="145" t="s">
        <v>687</v>
      </c>
      <c r="I388" s="146"/>
      <c r="L388" s="29"/>
      <c r="M388" s="147"/>
      <c r="T388" s="53"/>
      <c r="AT388" s="14" t="s">
        <v>148</v>
      </c>
      <c r="AU388" s="14" t="s">
        <v>88</v>
      </c>
    </row>
    <row r="389" spans="2:65" s="11" customFormat="1" ht="22.8" customHeight="1">
      <c r="B389" s="118"/>
      <c r="D389" s="119" t="s">
        <v>77</v>
      </c>
      <c r="E389" s="128" t="s">
        <v>688</v>
      </c>
      <c r="F389" s="128" t="s">
        <v>689</v>
      </c>
      <c r="I389" s="121"/>
      <c r="J389" s="129">
        <f>BK389</f>
        <v>0</v>
      </c>
      <c r="L389" s="118"/>
      <c r="M389" s="123"/>
      <c r="P389" s="124">
        <f>P390+SUM(P391:P412)+P449</f>
        <v>0</v>
      </c>
      <c r="R389" s="124">
        <f>R390+SUM(R391:R412)+R449</f>
        <v>1.9400000000000001E-3</v>
      </c>
      <c r="T389" s="125">
        <f>T390+SUM(T391:T412)+T449</f>
        <v>0</v>
      </c>
      <c r="AR389" s="119" t="s">
        <v>88</v>
      </c>
      <c r="AT389" s="126" t="s">
        <v>77</v>
      </c>
      <c r="AU389" s="126" t="s">
        <v>86</v>
      </c>
      <c r="AY389" s="119" t="s">
        <v>138</v>
      </c>
      <c r="BK389" s="127">
        <f>BK390+SUM(BK391:BK412)+BK449</f>
        <v>0</v>
      </c>
    </row>
    <row r="390" spans="2:65" s="1" customFormat="1" ht="16.5" customHeight="1">
      <c r="B390" s="29"/>
      <c r="C390" s="130" t="s">
        <v>690</v>
      </c>
      <c r="D390" s="130" t="s">
        <v>142</v>
      </c>
      <c r="E390" s="131" t="s">
        <v>691</v>
      </c>
      <c r="F390" s="132" t="s">
        <v>692</v>
      </c>
      <c r="G390" s="133" t="s">
        <v>145</v>
      </c>
      <c r="H390" s="134">
        <v>1</v>
      </c>
      <c r="I390" s="135"/>
      <c r="J390" s="136">
        <f>ROUND(I390*H390,2)</f>
        <v>0</v>
      </c>
      <c r="K390" s="137"/>
      <c r="L390" s="29"/>
      <c r="M390" s="138" t="s">
        <v>1</v>
      </c>
      <c r="N390" s="139" t="s">
        <v>43</v>
      </c>
      <c r="P390" s="140">
        <f>O390*H390</f>
        <v>0</v>
      </c>
      <c r="Q390" s="140">
        <v>0</v>
      </c>
      <c r="R390" s="140">
        <f>Q390*H390</f>
        <v>0</v>
      </c>
      <c r="S390" s="140">
        <v>0</v>
      </c>
      <c r="T390" s="141">
        <f>S390*H390</f>
        <v>0</v>
      </c>
      <c r="AR390" s="142" t="s">
        <v>224</v>
      </c>
      <c r="AT390" s="142" t="s">
        <v>142</v>
      </c>
      <c r="AU390" s="142" t="s">
        <v>88</v>
      </c>
      <c r="AY390" s="14" t="s">
        <v>138</v>
      </c>
      <c r="BE390" s="143">
        <f>IF(N390="základní",J390,0)</f>
        <v>0</v>
      </c>
      <c r="BF390" s="143">
        <f>IF(N390="snížená",J390,0)</f>
        <v>0</v>
      </c>
      <c r="BG390" s="143">
        <f>IF(N390="zákl. přenesená",J390,0)</f>
        <v>0</v>
      </c>
      <c r="BH390" s="143">
        <f>IF(N390="sníž. přenesená",J390,0)</f>
        <v>0</v>
      </c>
      <c r="BI390" s="143">
        <f>IF(N390="nulová",J390,0)</f>
        <v>0</v>
      </c>
      <c r="BJ390" s="14" t="s">
        <v>86</v>
      </c>
      <c r="BK390" s="143">
        <f>ROUND(I390*H390,2)</f>
        <v>0</v>
      </c>
      <c r="BL390" s="14" t="s">
        <v>224</v>
      </c>
      <c r="BM390" s="142" t="s">
        <v>693</v>
      </c>
    </row>
    <row r="391" spans="2:65" s="1" customFormat="1" ht="10.199999999999999">
      <c r="B391" s="29"/>
      <c r="D391" s="144" t="s">
        <v>148</v>
      </c>
      <c r="F391" s="145" t="s">
        <v>694</v>
      </c>
      <c r="I391" s="146"/>
      <c r="L391" s="29"/>
      <c r="M391" s="147"/>
      <c r="T391" s="53"/>
      <c r="AT391" s="14" t="s">
        <v>148</v>
      </c>
      <c r="AU391" s="14" t="s">
        <v>88</v>
      </c>
    </row>
    <row r="392" spans="2:65" s="1" customFormat="1" ht="16.5" customHeight="1">
      <c r="B392" s="29"/>
      <c r="C392" s="130" t="s">
        <v>695</v>
      </c>
      <c r="D392" s="130" t="s">
        <v>142</v>
      </c>
      <c r="E392" s="131" t="s">
        <v>696</v>
      </c>
      <c r="F392" s="132" t="s">
        <v>697</v>
      </c>
      <c r="G392" s="133" t="s">
        <v>145</v>
      </c>
      <c r="H392" s="134">
        <v>1</v>
      </c>
      <c r="I392" s="135"/>
      <c r="J392" s="136">
        <f>ROUND(I392*H392,2)</f>
        <v>0</v>
      </c>
      <c r="K392" s="137"/>
      <c r="L392" s="29"/>
      <c r="M392" s="138" t="s">
        <v>1</v>
      </c>
      <c r="N392" s="139" t="s">
        <v>43</v>
      </c>
      <c r="P392" s="140">
        <f>O392*H392</f>
        <v>0</v>
      </c>
      <c r="Q392" s="140">
        <v>0</v>
      </c>
      <c r="R392" s="140">
        <f>Q392*H392</f>
        <v>0</v>
      </c>
      <c r="S392" s="140">
        <v>0</v>
      </c>
      <c r="T392" s="141">
        <f>S392*H392</f>
        <v>0</v>
      </c>
      <c r="AR392" s="142" t="s">
        <v>224</v>
      </c>
      <c r="AT392" s="142" t="s">
        <v>142</v>
      </c>
      <c r="AU392" s="142" t="s">
        <v>88</v>
      </c>
      <c r="AY392" s="14" t="s">
        <v>138</v>
      </c>
      <c r="BE392" s="143">
        <f>IF(N392="základní",J392,0)</f>
        <v>0</v>
      </c>
      <c r="BF392" s="143">
        <f>IF(N392="snížená",J392,0)</f>
        <v>0</v>
      </c>
      <c r="BG392" s="143">
        <f>IF(N392="zákl. přenesená",J392,0)</f>
        <v>0</v>
      </c>
      <c r="BH392" s="143">
        <f>IF(N392="sníž. přenesená",J392,0)</f>
        <v>0</v>
      </c>
      <c r="BI392" s="143">
        <f>IF(N392="nulová",J392,0)</f>
        <v>0</v>
      </c>
      <c r="BJ392" s="14" t="s">
        <v>86</v>
      </c>
      <c r="BK392" s="143">
        <f>ROUND(I392*H392,2)</f>
        <v>0</v>
      </c>
      <c r="BL392" s="14" t="s">
        <v>224</v>
      </c>
      <c r="BM392" s="142" t="s">
        <v>698</v>
      </c>
    </row>
    <row r="393" spans="2:65" s="1" customFormat="1" ht="10.199999999999999">
      <c r="B393" s="29"/>
      <c r="D393" s="144" t="s">
        <v>148</v>
      </c>
      <c r="F393" s="145" t="s">
        <v>699</v>
      </c>
      <c r="I393" s="146"/>
      <c r="L393" s="29"/>
      <c r="M393" s="147"/>
      <c r="T393" s="53"/>
      <c r="AT393" s="14" t="s">
        <v>148</v>
      </c>
      <c r="AU393" s="14" t="s">
        <v>88</v>
      </c>
    </row>
    <row r="394" spans="2:65" s="1" customFormat="1" ht="16.5" customHeight="1">
      <c r="B394" s="29"/>
      <c r="C394" s="130" t="s">
        <v>700</v>
      </c>
      <c r="D394" s="130" t="s">
        <v>142</v>
      </c>
      <c r="E394" s="131" t="s">
        <v>701</v>
      </c>
      <c r="F394" s="132" t="s">
        <v>702</v>
      </c>
      <c r="G394" s="133" t="s">
        <v>145</v>
      </c>
      <c r="H394" s="134">
        <v>1</v>
      </c>
      <c r="I394" s="135"/>
      <c r="J394" s="136">
        <f>ROUND(I394*H394,2)</f>
        <v>0</v>
      </c>
      <c r="K394" s="137"/>
      <c r="L394" s="29"/>
      <c r="M394" s="138" t="s">
        <v>1</v>
      </c>
      <c r="N394" s="139" t="s">
        <v>43</v>
      </c>
      <c r="P394" s="140">
        <f>O394*H394</f>
        <v>0</v>
      </c>
      <c r="Q394" s="140">
        <v>0</v>
      </c>
      <c r="R394" s="140">
        <f>Q394*H394</f>
        <v>0</v>
      </c>
      <c r="S394" s="140">
        <v>0</v>
      </c>
      <c r="T394" s="141">
        <f>S394*H394</f>
        <v>0</v>
      </c>
      <c r="AR394" s="142" t="s">
        <v>224</v>
      </c>
      <c r="AT394" s="142" t="s">
        <v>142</v>
      </c>
      <c r="AU394" s="142" t="s">
        <v>88</v>
      </c>
      <c r="AY394" s="14" t="s">
        <v>138</v>
      </c>
      <c r="BE394" s="143">
        <f>IF(N394="základní",J394,0)</f>
        <v>0</v>
      </c>
      <c r="BF394" s="143">
        <f>IF(N394="snížená",J394,0)</f>
        <v>0</v>
      </c>
      <c r="BG394" s="143">
        <f>IF(N394="zákl. přenesená",J394,0)</f>
        <v>0</v>
      </c>
      <c r="BH394" s="143">
        <f>IF(N394="sníž. přenesená",J394,0)</f>
        <v>0</v>
      </c>
      <c r="BI394" s="143">
        <f>IF(N394="nulová",J394,0)</f>
        <v>0</v>
      </c>
      <c r="BJ394" s="14" t="s">
        <v>86</v>
      </c>
      <c r="BK394" s="143">
        <f>ROUND(I394*H394,2)</f>
        <v>0</v>
      </c>
      <c r="BL394" s="14" t="s">
        <v>224</v>
      </c>
      <c r="BM394" s="142" t="s">
        <v>703</v>
      </c>
    </row>
    <row r="395" spans="2:65" s="1" customFormat="1" ht="10.199999999999999">
      <c r="B395" s="29"/>
      <c r="D395" s="144" t="s">
        <v>148</v>
      </c>
      <c r="F395" s="145" t="s">
        <v>704</v>
      </c>
      <c r="I395" s="146"/>
      <c r="L395" s="29"/>
      <c r="M395" s="147"/>
      <c r="T395" s="53"/>
      <c r="AT395" s="14" t="s">
        <v>148</v>
      </c>
      <c r="AU395" s="14" t="s">
        <v>88</v>
      </c>
    </row>
    <row r="396" spans="2:65" s="1" customFormat="1" ht="16.5" customHeight="1">
      <c r="B396" s="29"/>
      <c r="C396" s="130" t="s">
        <v>705</v>
      </c>
      <c r="D396" s="130" t="s">
        <v>142</v>
      </c>
      <c r="E396" s="131" t="s">
        <v>706</v>
      </c>
      <c r="F396" s="132" t="s">
        <v>707</v>
      </c>
      <c r="G396" s="133" t="s">
        <v>145</v>
      </c>
      <c r="H396" s="134">
        <v>5</v>
      </c>
      <c r="I396" s="135"/>
      <c r="J396" s="136">
        <f>ROUND(I396*H396,2)</f>
        <v>0</v>
      </c>
      <c r="K396" s="137"/>
      <c r="L396" s="29"/>
      <c r="M396" s="138" t="s">
        <v>1</v>
      </c>
      <c r="N396" s="139" t="s">
        <v>43</v>
      </c>
      <c r="P396" s="140">
        <f>O396*H396</f>
        <v>0</v>
      </c>
      <c r="Q396" s="140">
        <v>0</v>
      </c>
      <c r="R396" s="140">
        <f>Q396*H396</f>
        <v>0</v>
      </c>
      <c r="S396" s="140">
        <v>0</v>
      </c>
      <c r="T396" s="141">
        <f>S396*H396</f>
        <v>0</v>
      </c>
      <c r="AR396" s="142" t="s">
        <v>224</v>
      </c>
      <c r="AT396" s="142" t="s">
        <v>142</v>
      </c>
      <c r="AU396" s="142" t="s">
        <v>88</v>
      </c>
      <c r="AY396" s="14" t="s">
        <v>138</v>
      </c>
      <c r="BE396" s="143">
        <f>IF(N396="základní",J396,0)</f>
        <v>0</v>
      </c>
      <c r="BF396" s="143">
        <f>IF(N396="snížená",J396,0)</f>
        <v>0</v>
      </c>
      <c r="BG396" s="143">
        <f>IF(N396="zákl. přenesená",J396,0)</f>
        <v>0</v>
      </c>
      <c r="BH396" s="143">
        <f>IF(N396="sníž. přenesená",J396,0)</f>
        <v>0</v>
      </c>
      <c r="BI396" s="143">
        <f>IF(N396="nulová",J396,0)</f>
        <v>0</v>
      </c>
      <c r="BJ396" s="14" t="s">
        <v>86</v>
      </c>
      <c r="BK396" s="143">
        <f>ROUND(I396*H396,2)</f>
        <v>0</v>
      </c>
      <c r="BL396" s="14" t="s">
        <v>224</v>
      </c>
      <c r="BM396" s="142" t="s">
        <v>708</v>
      </c>
    </row>
    <row r="397" spans="2:65" s="1" customFormat="1" ht="10.199999999999999">
      <c r="B397" s="29"/>
      <c r="D397" s="144" t="s">
        <v>148</v>
      </c>
      <c r="F397" s="145" t="s">
        <v>709</v>
      </c>
      <c r="I397" s="146"/>
      <c r="L397" s="29"/>
      <c r="M397" s="147"/>
      <c r="T397" s="53"/>
      <c r="AT397" s="14" t="s">
        <v>148</v>
      </c>
      <c r="AU397" s="14" t="s">
        <v>88</v>
      </c>
    </row>
    <row r="398" spans="2:65" s="1" customFormat="1" ht="10.199999999999999">
      <c r="B398" s="29"/>
      <c r="D398" s="160" t="s">
        <v>227</v>
      </c>
      <c r="F398" s="161" t="s">
        <v>710</v>
      </c>
      <c r="I398" s="146"/>
      <c r="L398" s="29"/>
      <c r="M398" s="147"/>
      <c r="T398" s="53"/>
      <c r="AT398" s="14" t="s">
        <v>227</v>
      </c>
      <c r="AU398" s="14" t="s">
        <v>88</v>
      </c>
    </row>
    <row r="399" spans="2:65" s="1" customFormat="1" ht="16.5" customHeight="1">
      <c r="B399" s="29"/>
      <c r="C399" s="130" t="s">
        <v>711</v>
      </c>
      <c r="D399" s="130" t="s">
        <v>142</v>
      </c>
      <c r="E399" s="131" t="s">
        <v>712</v>
      </c>
      <c r="F399" s="132" t="s">
        <v>713</v>
      </c>
      <c r="G399" s="133" t="s">
        <v>334</v>
      </c>
      <c r="H399" s="134">
        <v>5</v>
      </c>
      <c r="I399" s="135"/>
      <c r="J399" s="136">
        <f>ROUND(I399*H399,2)</f>
        <v>0</v>
      </c>
      <c r="K399" s="137"/>
      <c r="L399" s="29"/>
      <c r="M399" s="138" t="s">
        <v>1</v>
      </c>
      <c r="N399" s="139" t="s">
        <v>43</v>
      </c>
      <c r="P399" s="140">
        <f>O399*H399</f>
        <v>0</v>
      </c>
      <c r="Q399" s="140">
        <v>1.2E-4</v>
      </c>
      <c r="R399" s="140">
        <f>Q399*H399</f>
        <v>6.0000000000000006E-4</v>
      </c>
      <c r="S399" s="140">
        <v>0</v>
      </c>
      <c r="T399" s="141">
        <f>S399*H399</f>
        <v>0</v>
      </c>
      <c r="AR399" s="142" t="s">
        <v>224</v>
      </c>
      <c r="AT399" s="142" t="s">
        <v>142</v>
      </c>
      <c r="AU399" s="142" t="s">
        <v>88</v>
      </c>
      <c r="AY399" s="14" t="s">
        <v>138</v>
      </c>
      <c r="BE399" s="143">
        <f>IF(N399="základní",J399,0)</f>
        <v>0</v>
      </c>
      <c r="BF399" s="143">
        <f>IF(N399="snížená",J399,0)</f>
        <v>0</v>
      </c>
      <c r="BG399" s="143">
        <f>IF(N399="zákl. přenesená",J399,0)</f>
        <v>0</v>
      </c>
      <c r="BH399" s="143">
        <f>IF(N399="sníž. přenesená",J399,0)</f>
        <v>0</v>
      </c>
      <c r="BI399" s="143">
        <f>IF(N399="nulová",J399,0)</f>
        <v>0</v>
      </c>
      <c r="BJ399" s="14" t="s">
        <v>86</v>
      </c>
      <c r="BK399" s="143">
        <f>ROUND(I399*H399,2)</f>
        <v>0</v>
      </c>
      <c r="BL399" s="14" t="s">
        <v>224</v>
      </c>
      <c r="BM399" s="142" t="s">
        <v>714</v>
      </c>
    </row>
    <row r="400" spans="2:65" s="1" customFormat="1" ht="10.199999999999999">
      <c r="B400" s="29"/>
      <c r="D400" s="144" t="s">
        <v>148</v>
      </c>
      <c r="F400" s="145" t="s">
        <v>715</v>
      </c>
      <c r="I400" s="146"/>
      <c r="L400" s="29"/>
      <c r="M400" s="147"/>
      <c r="T400" s="53"/>
      <c r="AT400" s="14" t="s">
        <v>148</v>
      </c>
      <c r="AU400" s="14" t="s">
        <v>88</v>
      </c>
    </row>
    <row r="401" spans="2:65" s="1" customFormat="1" ht="10.199999999999999">
      <c r="B401" s="29"/>
      <c r="D401" s="160" t="s">
        <v>227</v>
      </c>
      <c r="F401" s="161" t="s">
        <v>716</v>
      </c>
      <c r="I401" s="146"/>
      <c r="L401" s="29"/>
      <c r="M401" s="147"/>
      <c r="T401" s="53"/>
      <c r="AT401" s="14" t="s">
        <v>227</v>
      </c>
      <c r="AU401" s="14" t="s">
        <v>88</v>
      </c>
    </row>
    <row r="402" spans="2:65" s="1" customFormat="1" ht="16.5" customHeight="1">
      <c r="B402" s="29"/>
      <c r="C402" s="130" t="s">
        <v>717</v>
      </c>
      <c r="D402" s="130" t="s">
        <v>142</v>
      </c>
      <c r="E402" s="131" t="s">
        <v>718</v>
      </c>
      <c r="F402" s="132" t="s">
        <v>719</v>
      </c>
      <c r="G402" s="133" t="s">
        <v>187</v>
      </c>
      <c r="H402" s="134">
        <v>16</v>
      </c>
      <c r="I402" s="135"/>
      <c r="J402" s="136">
        <f>ROUND(I402*H402,2)</f>
        <v>0</v>
      </c>
      <c r="K402" s="137"/>
      <c r="L402" s="29"/>
      <c r="M402" s="138" t="s">
        <v>1</v>
      </c>
      <c r="N402" s="139" t="s">
        <v>43</v>
      </c>
      <c r="P402" s="140">
        <f>O402*H402</f>
        <v>0</v>
      </c>
      <c r="Q402" s="140">
        <v>0</v>
      </c>
      <c r="R402" s="140">
        <f>Q402*H402</f>
        <v>0</v>
      </c>
      <c r="S402" s="140">
        <v>0</v>
      </c>
      <c r="T402" s="141">
        <f>S402*H402</f>
        <v>0</v>
      </c>
      <c r="AR402" s="142" t="s">
        <v>224</v>
      </c>
      <c r="AT402" s="142" t="s">
        <v>142</v>
      </c>
      <c r="AU402" s="142" t="s">
        <v>88</v>
      </c>
      <c r="AY402" s="14" t="s">
        <v>138</v>
      </c>
      <c r="BE402" s="143">
        <f>IF(N402="základní",J402,0)</f>
        <v>0</v>
      </c>
      <c r="BF402" s="143">
        <f>IF(N402="snížená",J402,0)</f>
        <v>0</v>
      </c>
      <c r="BG402" s="143">
        <f>IF(N402="zákl. přenesená",J402,0)</f>
        <v>0</v>
      </c>
      <c r="BH402" s="143">
        <f>IF(N402="sníž. přenesená",J402,0)</f>
        <v>0</v>
      </c>
      <c r="BI402" s="143">
        <f>IF(N402="nulová",J402,0)</f>
        <v>0</v>
      </c>
      <c r="BJ402" s="14" t="s">
        <v>86</v>
      </c>
      <c r="BK402" s="143">
        <f>ROUND(I402*H402,2)</f>
        <v>0</v>
      </c>
      <c r="BL402" s="14" t="s">
        <v>224</v>
      </c>
      <c r="BM402" s="142" t="s">
        <v>720</v>
      </c>
    </row>
    <row r="403" spans="2:65" s="1" customFormat="1" ht="10.199999999999999">
      <c r="B403" s="29"/>
      <c r="D403" s="144" t="s">
        <v>148</v>
      </c>
      <c r="F403" s="145" t="s">
        <v>719</v>
      </c>
      <c r="I403" s="146"/>
      <c r="L403" s="29"/>
      <c r="M403" s="147"/>
      <c r="T403" s="53"/>
      <c r="AT403" s="14" t="s">
        <v>148</v>
      </c>
      <c r="AU403" s="14" t="s">
        <v>88</v>
      </c>
    </row>
    <row r="404" spans="2:65" s="1" customFormat="1" ht="16.5" customHeight="1">
      <c r="B404" s="29"/>
      <c r="C404" s="130" t="s">
        <v>721</v>
      </c>
      <c r="D404" s="130" t="s">
        <v>142</v>
      </c>
      <c r="E404" s="131" t="s">
        <v>722</v>
      </c>
      <c r="F404" s="132" t="s">
        <v>723</v>
      </c>
      <c r="G404" s="133" t="s">
        <v>187</v>
      </c>
      <c r="H404" s="134">
        <v>10</v>
      </c>
      <c r="I404" s="135"/>
      <c r="J404" s="136">
        <f>ROUND(I404*H404,2)</f>
        <v>0</v>
      </c>
      <c r="K404" s="137"/>
      <c r="L404" s="29"/>
      <c r="M404" s="138" t="s">
        <v>1</v>
      </c>
      <c r="N404" s="139" t="s">
        <v>43</v>
      </c>
      <c r="P404" s="140">
        <f>O404*H404</f>
        <v>0</v>
      </c>
      <c r="Q404" s="140">
        <v>0</v>
      </c>
      <c r="R404" s="140">
        <f>Q404*H404</f>
        <v>0</v>
      </c>
      <c r="S404" s="140">
        <v>0</v>
      </c>
      <c r="T404" s="141">
        <f>S404*H404</f>
        <v>0</v>
      </c>
      <c r="AR404" s="142" t="s">
        <v>224</v>
      </c>
      <c r="AT404" s="142" t="s">
        <v>142</v>
      </c>
      <c r="AU404" s="142" t="s">
        <v>88</v>
      </c>
      <c r="AY404" s="14" t="s">
        <v>138</v>
      </c>
      <c r="BE404" s="143">
        <f>IF(N404="základní",J404,0)</f>
        <v>0</v>
      </c>
      <c r="BF404" s="143">
        <f>IF(N404="snížená",J404,0)</f>
        <v>0</v>
      </c>
      <c r="BG404" s="143">
        <f>IF(N404="zákl. přenesená",J404,0)</f>
        <v>0</v>
      </c>
      <c r="BH404" s="143">
        <f>IF(N404="sníž. přenesená",J404,0)</f>
        <v>0</v>
      </c>
      <c r="BI404" s="143">
        <f>IF(N404="nulová",J404,0)</f>
        <v>0</v>
      </c>
      <c r="BJ404" s="14" t="s">
        <v>86</v>
      </c>
      <c r="BK404" s="143">
        <f>ROUND(I404*H404,2)</f>
        <v>0</v>
      </c>
      <c r="BL404" s="14" t="s">
        <v>224</v>
      </c>
      <c r="BM404" s="142" t="s">
        <v>724</v>
      </c>
    </row>
    <row r="405" spans="2:65" s="1" customFormat="1" ht="10.199999999999999">
      <c r="B405" s="29"/>
      <c r="D405" s="144" t="s">
        <v>148</v>
      </c>
      <c r="F405" s="145" t="s">
        <v>725</v>
      </c>
      <c r="I405" s="146"/>
      <c r="L405" s="29"/>
      <c r="M405" s="147"/>
      <c r="T405" s="53"/>
      <c r="AT405" s="14" t="s">
        <v>148</v>
      </c>
      <c r="AU405" s="14" t="s">
        <v>88</v>
      </c>
    </row>
    <row r="406" spans="2:65" s="1" customFormat="1" ht="16.5" customHeight="1">
      <c r="B406" s="29"/>
      <c r="C406" s="130" t="s">
        <v>726</v>
      </c>
      <c r="D406" s="130" t="s">
        <v>142</v>
      </c>
      <c r="E406" s="131" t="s">
        <v>727</v>
      </c>
      <c r="F406" s="132" t="s">
        <v>728</v>
      </c>
      <c r="G406" s="133" t="s">
        <v>187</v>
      </c>
      <c r="H406" s="134">
        <v>16</v>
      </c>
      <c r="I406" s="135"/>
      <c r="J406" s="136">
        <f>ROUND(I406*H406,2)</f>
        <v>0</v>
      </c>
      <c r="K406" s="137"/>
      <c r="L406" s="29"/>
      <c r="M406" s="138" t="s">
        <v>1</v>
      </c>
      <c r="N406" s="139" t="s">
        <v>43</v>
      </c>
      <c r="P406" s="140">
        <f>O406*H406</f>
        <v>0</v>
      </c>
      <c r="Q406" s="140">
        <v>4.0000000000000003E-5</v>
      </c>
      <c r="R406" s="140">
        <f>Q406*H406</f>
        <v>6.4000000000000005E-4</v>
      </c>
      <c r="S406" s="140">
        <v>0</v>
      </c>
      <c r="T406" s="141">
        <f>S406*H406</f>
        <v>0</v>
      </c>
      <c r="AR406" s="142" t="s">
        <v>224</v>
      </c>
      <c r="AT406" s="142" t="s">
        <v>142</v>
      </c>
      <c r="AU406" s="142" t="s">
        <v>88</v>
      </c>
      <c r="AY406" s="14" t="s">
        <v>138</v>
      </c>
      <c r="BE406" s="143">
        <f>IF(N406="základní",J406,0)</f>
        <v>0</v>
      </c>
      <c r="BF406" s="143">
        <f>IF(N406="snížená",J406,0)</f>
        <v>0</v>
      </c>
      <c r="BG406" s="143">
        <f>IF(N406="zákl. přenesená",J406,0)</f>
        <v>0</v>
      </c>
      <c r="BH406" s="143">
        <f>IF(N406="sníž. přenesená",J406,0)</f>
        <v>0</v>
      </c>
      <c r="BI406" s="143">
        <f>IF(N406="nulová",J406,0)</f>
        <v>0</v>
      </c>
      <c r="BJ406" s="14" t="s">
        <v>86</v>
      </c>
      <c r="BK406" s="143">
        <f>ROUND(I406*H406,2)</f>
        <v>0</v>
      </c>
      <c r="BL406" s="14" t="s">
        <v>224</v>
      </c>
      <c r="BM406" s="142" t="s">
        <v>729</v>
      </c>
    </row>
    <row r="407" spans="2:65" s="1" customFormat="1" ht="10.199999999999999">
      <c r="B407" s="29"/>
      <c r="D407" s="144" t="s">
        <v>148</v>
      </c>
      <c r="F407" s="145" t="s">
        <v>730</v>
      </c>
      <c r="I407" s="146"/>
      <c r="L407" s="29"/>
      <c r="M407" s="147"/>
      <c r="T407" s="53"/>
      <c r="AT407" s="14" t="s">
        <v>148</v>
      </c>
      <c r="AU407" s="14" t="s">
        <v>88</v>
      </c>
    </row>
    <row r="408" spans="2:65" s="1" customFormat="1" ht="10.199999999999999">
      <c r="B408" s="29"/>
      <c r="D408" s="160" t="s">
        <v>227</v>
      </c>
      <c r="F408" s="161" t="s">
        <v>731</v>
      </c>
      <c r="I408" s="146"/>
      <c r="L408" s="29"/>
      <c r="M408" s="147"/>
      <c r="T408" s="53"/>
      <c r="AT408" s="14" t="s">
        <v>227</v>
      </c>
      <c r="AU408" s="14" t="s">
        <v>88</v>
      </c>
    </row>
    <row r="409" spans="2:65" s="1" customFormat="1" ht="16.5" customHeight="1">
      <c r="B409" s="29"/>
      <c r="C409" s="130" t="s">
        <v>732</v>
      </c>
      <c r="D409" s="130" t="s">
        <v>142</v>
      </c>
      <c r="E409" s="131" t="s">
        <v>733</v>
      </c>
      <c r="F409" s="132" t="s">
        <v>734</v>
      </c>
      <c r="G409" s="133" t="s">
        <v>187</v>
      </c>
      <c r="H409" s="134">
        <v>10</v>
      </c>
      <c r="I409" s="135"/>
      <c r="J409" s="136">
        <f>ROUND(I409*H409,2)</f>
        <v>0</v>
      </c>
      <c r="K409" s="137"/>
      <c r="L409" s="29"/>
      <c r="M409" s="138" t="s">
        <v>1</v>
      </c>
      <c r="N409" s="139" t="s">
        <v>43</v>
      </c>
      <c r="P409" s="140">
        <f>O409*H409</f>
        <v>0</v>
      </c>
      <c r="Q409" s="140">
        <v>6.9999999999999994E-5</v>
      </c>
      <c r="R409" s="140">
        <f>Q409*H409</f>
        <v>6.9999999999999988E-4</v>
      </c>
      <c r="S409" s="140">
        <v>0</v>
      </c>
      <c r="T409" s="141">
        <f>S409*H409</f>
        <v>0</v>
      </c>
      <c r="AR409" s="142" t="s">
        <v>224</v>
      </c>
      <c r="AT409" s="142" t="s">
        <v>142</v>
      </c>
      <c r="AU409" s="142" t="s">
        <v>88</v>
      </c>
      <c r="AY409" s="14" t="s">
        <v>138</v>
      </c>
      <c r="BE409" s="143">
        <f>IF(N409="základní",J409,0)</f>
        <v>0</v>
      </c>
      <c r="BF409" s="143">
        <f>IF(N409="snížená",J409,0)</f>
        <v>0</v>
      </c>
      <c r="BG409" s="143">
        <f>IF(N409="zákl. přenesená",J409,0)</f>
        <v>0</v>
      </c>
      <c r="BH409" s="143">
        <f>IF(N409="sníž. přenesená",J409,0)</f>
        <v>0</v>
      </c>
      <c r="BI409" s="143">
        <f>IF(N409="nulová",J409,0)</f>
        <v>0</v>
      </c>
      <c r="BJ409" s="14" t="s">
        <v>86</v>
      </c>
      <c r="BK409" s="143">
        <f>ROUND(I409*H409,2)</f>
        <v>0</v>
      </c>
      <c r="BL409" s="14" t="s">
        <v>224</v>
      </c>
      <c r="BM409" s="142" t="s">
        <v>735</v>
      </c>
    </row>
    <row r="410" spans="2:65" s="1" customFormat="1" ht="10.199999999999999">
      <c r="B410" s="29"/>
      <c r="D410" s="144" t="s">
        <v>148</v>
      </c>
      <c r="F410" s="145" t="s">
        <v>736</v>
      </c>
      <c r="I410" s="146"/>
      <c r="L410" s="29"/>
      <c r="M410" s="147"/>
      <c r="T410" s="53"/>
      <c r="AT410" s="14" t="s">
        <v>148</v>
      </c>
      <c r="AU410" s="14" t="s">
        <v>88</v>
      </c>
    </row>
    <row r="411" spans="2:65" s="1" customFormat="1" ht="10.199999999999999">
      <c r="B411" s="29"/>
      <c r="D411" s="160" t="s">
        <v>227</v>
      </c>
      <c r="F411" s="161" t="s">
        <v>737</v>
      </c>
      <c r="I411" s="146"/>
      <c r="L411" s="29"/>
      <c r="M411" s="147"/>
      <c r="T411" s="53"/>
      <c r="AT411" s="14" t="s">
        <v>227</v>
      </c>
      <c r="AU411" s="14" t="s">
        <v>88</v>
      </c>
    </row>
    <row r="412" spans="2:65" s="11" customFormat="1" ht="20.85" customHeight="1">
      <c r="B412" s="118"/>
      <c r="D412" s="119" t="s">
        <v>77</v>
      </c>
      <c r="E412" s="128" t="s">
        <v>738</v>
      </c>
      <c r="F412" s="128" t="s">
        <v>739</v>
      </c>
      <c r="I412" s="121"/>
      <c r="J412" s="129">
        <f>BK412</f>
        <v>0</v>
      </c>
      <c r="L412" s="118"/>
      <c r="M412" s="123"/>
      <c r="P412" s="124">
        <f>SUM(P413:P448)</f>
        <v>0</v>
      </c>
      <c r="R412" s="124">
        <f>SUM(R413:R448)</f>
        <v>0</v>
      </c>
      <c r="T412" s="125">
        <f>SUM(T413:T448)</f>
        <v>0</v>
      </c>
      <c r="AR412" s="119" t="s">
        <v>146</v>
      </c>
      <c r="AT412" s="126" t="s">
        <v>77</v>
      </c>
      <c r="AU412" s="126" t="s">
        <v>88</v>
      </c>
      <c r="AY412" s="119" t="s">
        <v>138</v>
      </c>
      <c r="BK412" s="127">
        <f>SUM(BK413:BK448)</f>
        <v>0</v>
      </c>
    </row>
    <row r="413" spans="2:65" s="1" customFormat="1" ht="16.5" customHeight="1">
      <c r="B413" s="29"/>
      <c r="C413" s="130" t="s">
        <v>740</v>
      </c>
      <c r="D413" s="130" t="s">
        <v>142</v>
      </c>
      <c r="E413" s="131" t="s">
        <v>741</v>
      </c>
      <c r="F413" s="132" t="s">
        <v>587</v>
      </c>
      <c r="G413" s="133" t="s">
        <v>597</v>
      </c>
      <c r="H413" s="134">
        <v>2</v>
      </c>
      <c r="I413" s="135"/>
      <c r="J413" s="136">
        <f>ROUND(I413*H413,2)</f>
        <v>0</v>
      </c>
      <c r="K413" s="137"/>
      <c r="L413" s="29"/>
      <c r="M413" s="138" t="s">
        <v>1</v>
      </c>
      <c r="N413" s="139" t="s">
        <v>43</v>
      </c>
      <c r="P413" s="140">
        <f>O413*H413</f>
        <v>0</v>
      </c>
      <c r="Q413" s="140">
        <v>0</v>
      </c>
      <c r="R413" s="140">
        <f>Q413*H413</f>
        <v>0</v>
      </c>
      <c r="S413" s="140">
        <v>0</v>
      </c>
      <c r="T413" s="141">
        <f>S413*H413</f>
        <v>0</v>
      </c>
      <c r="AR413" s="142" t="s">
        <v>598</v>
      </c>
      <c r="AT413" s="142" t="s">
        <v>142</v>
      </c>
      <c r="AU413" s="142" t="s">
        <v>139</v>
      </c>
      <c r="AY413" s="14" t="s">
        <v>138</v>
      </c>
      <c r="BE413" s="143">
        <f>IF(N413="základní",J413,0)</f>
        <v>0</v>
      </c>
      <c r="BF413" s="143">
        <f>IF(N413="snížená",J413,0)</f>
        <v>0</v>
      </c>
      <c r="BG413" s="143">
        <f>IF(N413="zákl. přenesená",J413,0)</f>
        <v>0</v>
      </c>
      <c r="BH413" s="143">
        <f>IF(N413="sníž. přenesená",J413,0)</f>
        <v>0</v>
      </c>
      <c r="BI413" s="143">
        <f>IF(N413="nulová",J413,0)</f>
        <v>0</v>
      </c>
      <c r="BJ413" s="14" t="s">
        <v>86</v>
      </c>
      <c r="BK413" s="143">
        <f>ROUND(I413*H413,2)</f>
        <v>0</v>
      </c>
      <c r="BL413" s="14" t="s">
        <v>598</v>
      </c>
      <c r="BM413" s="142" t="s">
        <v>742</v>
      </c>
    </row>
    <row r="414" spans="2:65" s="1" customFormat="1" ht="10.199999999999999">
      <c r="B414" s="29"/>
      <c r="D414" s="144" t="s">
        <v>148</v>
      </c>
      <c r="F414" s="145" t="s">
        <v>587</v>
      </c>
      <c r="I414" s="146"/>
      <c r="L414" s="29"/>
      <c r="M414" s="147"/>
      <c r="T414" s="53"/>
      <c r="AT414" s="14" t="s">
        <v>148</v>
      </c>
      <c r="AU414" s="14" t="s">
        <v>139</v>
      </c>
    </row>
    <row r="415" spans="2:65" s="1" customFormat="1" ht="16.5" customHeight="1">
      <c r="B415" s="29"/>
      <c r="C415" s="130" t="s">
        <v>743</v>
      </c>
      <c r="D415" s="130" t="s">
        <v>142</v>
      </c>
      <c r="E415" s="131" t="s">
        <v>744</v>
      </c>
      <c r="F415" s="132" t="s">
        <v>745</v>
      </c>
      <c r="G415" s="133" t="s">
        <v>597</v>
      </c>
      <c r="H415" s="134">
        <v>2</v>
      </c>
      <c r="I415" s="135"/>
      <c r="J415" s="136">
        <f>ROUND(I415*H415,2)</f>
        <v>0</v>
      </c>
      <c r="K415" s="137"/>
      <c r="L415" s="29"/>
      <c r="M415" s="138" t="s">
        <v>1</v>
      </c>
      <c r="N415" s="139" t="s">
        <v>43</v>
      </c>
      <c r="P415" s="140">
        <f>O415*H415</f>
        <v>0</v>
      </c>
      <c r="Q415" s="140">
        <v>0</v>
      </c>
      <c r="R415" s="140">
        <f>Q415*H415</f>
        <v>0</v>
      </c>
      <c r="S415" s="140">
        <v>0</v>
      </c>
      <c r="T415" s="141">
        <f>S415*H415</f>
        <v>0</v>
      </c>
      <c r="AR415" s="142" t="s">
        <v>598</v>
      </c>
      <c r="AT415" s="142" t="s">
        <v>142</v>
      </c>
      <c r="AU415" s="142" t="s">
        <v>139</v>
      </c>
      <c r="AY415" s="14" t="s">
        <v>138</v>
      </c>
      <c r="BE415" s="143">
        <f>IF(N415="základní",J415,0)</f>
        <v>0</v>
      </c>
      <c r="BF415" s="143">
        <f>IF(N415="snížená",J415,0)</f>
        <v>0</v>
      </c>
      <c r="BG415" s="143">
        <f>IF(N415="zákl. přenesená",J415,0)</f>
        <v>0</v>
      </c>
      <c r="BH415" s="143">
        <f>IF(N415="sníž. přenesená",J415,0)</f>
        <v>0</v>
      </c>
      <c r="BI415" s="143">
        <f>IF(N415="nulová",J415,0)</f>
        <v>0</v>
      </c>
      <c r="BJ415" s="14" t="s">
        <v>86</v>
      </c>
      <c r="BK415" s="143">
        <f>ROUND(I415*H415,2)</f>
        <v>0</v>
      </c>
      <c r="BL415" s="14" t="s">
        <v>598</v>
      </c>
      <c r="BM415" s="142" t="s">
        <v>746</v>
      </c>
    </row>
    <row r="416" spans="2:65" s="1" customFormat="1" ht="10.199999999999999">
      <c r="B416" s="29"/>
      <c r="D416" s="144" t="s">
        <v>148</v>
      </c>
      <c r="F416" s="145" t="s">
        <v>745</v>
      </c>
      <c r="I416" s="146"/>
      <c r="L416" s="29"/>
      <c r="M416" s="147"/>
      <c r="T416" s="53"/>
      <c r="AT416" s="14" t="s">
        <v>148</v>
      </c>
      <c r="AU416" s="14" t="s">
        <v>139</v>
      </c>
    </row>
    <row r="417" spans="2:65" s="1" customFormat="1" ht="16.5" customHeight="1">
      <c r="B417" s="29"/>
      <c r="C417" s="130" t="s">
        <v>747</v>
      </c>
      <c r="D417" s="130" t="s">
        <v>142</v>
      </c>
      <c r="E417" s="131" t="s">
        <v>748</v>
      </c>
      <c r="F417" s="132" t="s">
        <v>749</v>
      </c>
      <c r="G417" s="133" t="s">
        <v>597</v>
      </c>
      <c r="H417" s="134">
        <v>2</v>
      </c>
      <c r="I417" s="135"/>
      <c r="J417" s="136">
        <f>ROUND(I417*H417,2)</f>
        <v>0</v>
      </c>
      <c r="K417" s="137"/>
      <c r="L417" s="29"/>
      <c r="M417" s="138" t="s">
        <v>1</v>
      </c>
      <c r="N417" s="139" t="s">
        <v>43</v>
      </c>
      <c r="P417" s="140">
        <f>O417*H417</f>
        <v>0</v>
      </c>
      <c r="Q417" s="140">
        <v>0</v>
      </c>
      <c r="R417" s="140">
        <f>Q417*H417</f>
        <v>0</v>
      </c>
      <c r="S417" s="140">
        <v>0</v>
      </c>
      <c r="T417" s="141">
        <f>S417*H417</f>
        <v>0</v>
      </c>
      <c r="AR417" s="142" t="s">
        <v>598</v>
      </c>
      <c r="AT417" s="142" t="s">
        <v>142</v>
      </c>
      <c r="AU417" s="142" t="s">
        <v>139</v>
      </c>
      <c r="AY417" s="14" t="s">
        <v>138</v>
      </c>
      <c r="BE417" s="143">
        <f>IF(N417="základní",J417,0)</f>
        <v>0</v>
      </c>
      <c r="BF417" s="143">
        <f>IF(N417="snížená",J417,0)</f>
        <v>0</v>
      </c>
      <c r="BG417" s="143">
        <f>IF(N417="zákl. přenesená",J417,0)</f>
        <v>0</v>
      </c>
      <c r="BH417" s="143">
        <f>IF(N417="sníž. přenesená",J417,0)</f>
        <v>0</v>
      </c>
      <c r="BI417" s="143">
        <f>IF(N417="nulová",J417,0)</f>
        <v>0</v>
      </c>
      <c r="BJ417" s="14" t="s">
        <v>86</v>
      </c>
      <c r="BK417" s="143">
        <f>ROUND(I417*H417,2)</f>
        <v>0</v>
      </c>
      <c r="BL417" s="14" t="s">
        <v>598</v>
      </c>
      <c r="BM417" s="142" t="s">
        <v>750</v>
      </c>
    </row>
    <row r="418" spans="2:65" s="1" customFormat="1" ht="10.199999999999999">
      <c r="B418" s="29"/>
      <c r="D418" s="144" t="s">
        <v>148</v>
      </c>
      <c r="F418" s="145" t="s">
        <v>749</v>
      </c>
      <c r="I418" s="146"/>
      <c r="L418" s="29"/>
      <c r="M418" s="147"/>
      <c r="T418" s="53"/>
      <c r="AT418" s="14" t="s">
        <v>148</v>
      </c>
      <c r="AU418" s="14" t="s">
        <v>139</v>
      </c>
    </row>
    <row r="419" spans="2:65" s="1" customFormat="1" ht="16.5" customHeight="1">
      <c r="B419" s="29"/>
      <c r="C419" s="130" t="s">
        <v>751</v>
      </c>
      <c r="D419" s="130" t="s">
        <v>142</v>
      </c>
      <c r="E419" s="131" t="s">
        <v>752</v>
      </c>
      <c r="F419" s="132" t="s">
        <v>753</v>
      </c>
      <c r="G419" s="133" t="s">
        <v>321</v>
      </c>
      <c r="H419" s="134">
        <v>1</v>
      </c>
      <c r="I419" s="135"/>
      <c r="J419" s="136">
        <f>ROUND(I419*H419,2)</f>
        <v>0</v>
      </c>
      <c r="K419" s="137"/>
      <c r="L419" s="29"/>
      <c r="M419" s="138" t="s">
        <v>1</v>
      </c>
      <c r="N419" s="139" t="s">
        <v>43</v>
      </c>
      <c r="P419" s="140">
        <f>O419*H419</f>
        <v>0</v>
      </c>
      <c r="Q419" s="140">
        <v>0</v>
      </c>
      <c r="R419" s="140">
        <f>Q419*H419</f>
        <v>0</v>
      </c>
      <c r="S419" s="140">
        <v>0</v>
      </c>
      <c r="T419" s="141">
        <f>S419*H419</f>
        <v>0</v>
      </c>
      <c r="AR419" s="142" t="s">
        <v>598</v>
      </c>
      <c r="AT419" s="142" t="s">
        <v>142</v>
      </c>
      <c r="AU419" s="142" t="s">
        <v>139</v>
      </c>
      <c r="AY419" s="14" t="s">
        <v>138</v>
      </c>
      <c r="BE419" s="143">
        <f>IF(N419="základní",J419,0)</f>
        <v>0</v>
      </c>
      <c r="BF419" s="143">
        <f>IF(N419="snížená",J419,0)</f>
        <v>0</v>
      </c>
      <c r="BG419" s="143">
        <f>IF(N419="zákl. přenesená",J419,0)</f>
        <v>0</v>
      </c>
      <c r="BH419" s="143">
        <f>IF(N419="sníž. přenesená",J419,0)</f>
        <v>0</v>
      </c>
      <c r="BI419" s="143">
        <f>IF(N419="nulová",J419,0)</f>
        <v>0</v>
      </c>
      <c r="BJ419" s="14" t="s">
        <v>86</v>
      </c>
      <c r="BK419" s="143">
        <f>ROUND(I419*H419,2)</f>
        <v>0</v>
      </c>
      <c r="BL419" s="14" t="s">
        <v>598</v>
      </c>
      <c r="BM419" s="142" t="s">
        <v>754</v>
      </c>
    </row>
    <row r="420" spans="2:65" s="1" customFormat="1" ht="10.199999999999999">
      <c r="B420" s="29"/>
      <c r="D420" s="144" t="s">
        <v>148</v>
      </c>
      <c r="F420" s="145" t="s">
        <v>753</v>
      </c>
      <c r="I420" s="146"/>
      <c r="L420" s="29"/>
      <c r="M420" s="147"/>
      <c r="T420" s="53"/>
      <c r="AT420" s="14" t="s">
        <v>148</v>
      </c>
      <c r="AU420" s="14" t="s">
        <v>139</v>
      </c>
    </row>
    <row r="421" spans="2:65" s="1" customFormat="1" ht="16.5" customHeight="1">
      <c r="B421" s="29"/>
      <c r="C421" s="130" t="s">
        <v>755</v>
      </c>
      <c r="D421" s="130" t="s">
        <v>142</v>
      </c>
      <c r="E421" s="131" t="s">
        <v>756</v>
      </c>
      <c r="F421" s="132" t="s">
        <v>757</v>
      </c>
      <c r="G421" s="133" t="s">
        <v>597</v>
      </c>
      <c r="H421" s="134">
        <v>2</v>
      </c>
      <c r="I421" s="135"/>
      <c r="J421" s="136">
        <f>ROUND(I421*H421,2)</f>
        <v>0</v>
      </c>
      <c r="K421" s="137"/>
      <c r="L421" s="29"/>
      <c r="M421" s="138" t="s">
        <v>1</v>
      </c>
      <c r="N421" s="139" t="s">
        <v>43</v>
      </c>
      <c r="P421" s="140">
        <f>O421*H421</f>
        <v>0</v>
      </c>
      <c r="Q421" s="140">
        <v>0</v>
      </c>
      <c r="R421" s="140">
        <f>Q421*H421</f>
        <v>0</v>
      </c>
      <c r="S421" s="140">
        <v>0</v>
      </c>
      <c r="T421" s="141">
        <f>S421*H421</f>
        <v>0</v>
      </c>
      <c r="AR421" s="142" t="s">
        <v>598</v>
      </c>
      <c r="AT421" s="142" t="s">
        <v>142</v>
      </c>
      <c r="AU421" s="142" t="s">
        <v>139</v>
      </c>
      <c r="AY421" s="14" t="s">
        <v>138</v>
      </c>
      <c r="BE421" s="143">
        <f>IF(N421="základní",J421,0)</f>
        <v>0</v>
      </c>
      <c r="BF421" s="143">
        <f>IF(N421="snížená",J421,0)</f>
        <v>0</v>
      </c>
      <c r="BG421" s="143">
        <f>IF(N421="zákl. přenesená",J421,0)</f>
        <v>0</v>
      </c>
      <c r="BH421" s="143">
        <f>IF(N421="sníž. přenesená",J421,0)</f>
        <v>0</v>
      </c>
      <c r="BI421" s="143">
        <f>IF(N421="nulová",J421,0)</f>
        <v>0</v>
      </c>
      <c r="BJ421" s="14" t="s">
        <v>86</v>
      </c>
      <c r="BK421" s="143">
        <f>ROUND(I421*H421,2)</f>
        <v>0</v>
      </c>
      <c r="BL421" s="14" t="s">
        <v>598</v>
      </c>
      <c r="BM421" s="142" t="s">
        <v>758</v>
      </c>
    </row>
    <row r="422" spans="2:65" s="1" customFormat="1" ht="10.199999999999999">
      <c r="B422" s="29"/>
      <c r="D422" s="144" t="s">
        <v>148</v>
      </c>
      <c r="F422" s="145" t="s">
        <v>757</v>
      </c>
      <c r="I422" s="146"/>
      <c r="L422" s="29"/>
      <c r="M422" s="147"/>
      <c r="T422" s="53"/>
      <c r="AT422" s="14" t="s">
        <v>148</v>
      </c>
      <c r="AU422" s="14" t="s">
        <v>139</v>
      </c>
    </row>
    <row r="423" spans="2:65" s="1" customFormat="1" ht="16.5" customHeight="1">
      <c r="B423" s="29"/>
      <c r="C423" s="130" t="s">
        <v>759</v>
      </c>
      <c r="D423" s="130" t="s">
        <v>142</v>
      </c>
      <c r="E423" s="131" t="s">
        <v>760</v>
      </c>
      <c r="F423" s="132" t="s">
        <v>761</v>
      </c>
      <c r="G423" s="133" t="s">
        <v>597</v>
      </c>
      <c r="H423" s="134">
        <v>72</v>
      </c>
      <c r="I423" s="135"/>
      <c r="J423" s="136">
        <f>ROUND(I423*H423,2)</f>
        <v>0</v>
      </c>
      <c r="K423" s="137"/>
      <c r="L423" s="29"/>
      <c r="M423" s="138" t="s">
        <v>1</v>
      </c>
      <c r="N423" s="139" t="s">
        <v>43</v>
      </c>
      <c r="P423" s="140">
        <f>O423*H423</f>
        <v>0</v>
      </c>
      <c r="Q423" s="140">
        <v>0</v>
      </c>
      <c r="R423" s="140">
        <f>Q423*H423</f>
        <v>0</v>
      </c>
      <c r="S423" s="140">
        <v>0</v>
      </c>
      <c r="T423" s="141">
        <f>S423*H423</f>
        <v>0</v>
      </c>
      <c r="AR423" s="142" t="s">
        <v>598</v>
      </c>
      <c r="AT423" s="142" t="s">
        <v>142</v>
      </c>
      <c r="AU423" s="142" t="s">
        <v>139</v>
      </c>
      <c r="AY423" s="14" t="s">
        <v>138</v>
      </c>
      <c r="BE423" s="143">
        <f>IF(N423="základní",J423,0)</f>
        <v>0</v>
      </c>
      <c r="BF423" s="143">
        <f>IF(N423="snížená",J423,0)</f>
        <v>0</v>
      </c>
      <c r="BG423" s="143">
        <f>IF(N423="zákl. přenesená",J423,0)</f>
        <v>0</v>
      </c>
      <c r="BH423" s="143">
        <f>IF(N423="sníž. přenesená",J423,0)</f>
        <v>0</v>
      </c>
      <c r="BI423" s="143">
        <f>IF(N423="nulová",J423,0)</f>
        <v>0</v>
      </c>
      <c r="BJ423" s="14" t="s">
        <v>86</v>
      </c>
      <c r="BK423" s="143">
        <f>ROUND(I423*H423,2)</f>
        <v>0</v>
      </c>
      <c r="BL423" s="14" t="s">
        <v>598</v>
      </c>
      <c r="BM423" s="142" t="s">
        <v>762</v>
      </c>
    </row>
    <row r="424" spans="2:65" s="1" customFormat="1" ht="10.199999999999999">
      <c r="B424" s="29"/>
      <c r="D424" s="144" t="s">
        <v>148</v>
      </c>
      <c r="F424" s="145" t="s">
        <v>761</v>
      </c>
      <c r="I424" s="146"/>
      <c r="L424" s="29"/>
      <c r="M424" s="147"/>
      <c r="T424" s="53"/>
      <c r="AT424" s="14" t="s">
        <v>148</v>
      </c>
      <c r="AU424" s="14" t="s">
        <v>139</v>
      </c>
    </row>
    <row r="425" spans="2:65" s="1" customFormat="1" ht="16.5" customHeight="1">
      <c r="B425" s="29"/>
      <c r="C425" s="130" t="s">
        <v>763</v>
      </c>
      <c r="D425" s="130" t="s">
        <v>142</v>
      </c>
      <c r="E425" s="131" t="s">
        <v>764</v>
      </c>
      <c r="F425" s="132" t="s">
        <v>765</v>
      </c>
      <c r="G425" s="133" t="s">
        <v>321</v>
      </c>
      <c r="H425" s="134">
        <v>1</v>
      </c>
      <c r="I425" s="135"/>
      <c r="J425" s="136">
        <f>ROUND(I425*H425,2)</f>
        <v>0</v>
      </c>
      <c r="K425" s="137"/>
      <c r="L425" s="29"/>
      <c r="M425" s="138" t="s">
        <v>1</v>
      </c>
      <c r="N425" s="139" t="s">
        <v>43</v>
      </c>
      <c r="P425" s="140">
        <f>O425*H425</f>
        <v>0</v>
      </c>
      <c r="Q425" s="140">
        <v>0</v>
      </c>
      <c r="R425" s="140">
        <f>Q425*H425</f>
        <v>0</v>
      </c>
      <c r="S425" s="140">
        <v>0</v>
      </c>
      <c r="T425" s="141">
        <f>S425*H425</f>
        <v>0</v>
      </c>
      <c r="AR425" s="142" t="s">
        <v>598</v>
      </c>
      <c r="AT425" s="142" t="s">
        <v>142</v>
      </c>
      <c r="AU425" s="142" t="s">
        <v>139</v>
      </c>
      <c r="AY425" s="14" t="s">
        <v>138</v>
      </c>
      <c r="BE425" s="143">
        <f>IF(N425="základní",J425,0)</f>
        <v>0</v>
      </c>
      <c r="BF425" s="143">
        <f>IF(N425="snížená",J425,0)</f>
        <v>0</v>
      </c>
      <c r="BG425" s="143">
        <f>IF(N425="zákl. přenesená",J425,0)</f>
        <v>0</v>
      </c>
      <c r="BH425" s="143">
        <f>IF(N425="sníž. přenesená",J425,0)</f>
        <v>0</v>
      </c>
      <c r="BI425" s="143">
        <f>IF(N425="nulová",J425,0)</f>
        <v>0</v>
      </c>
      <c r="BJ425" s="14" t="s">
        <v>86</v>
      </c>
      <c r="BK425" s="143">
        <f>ROUND(I425*H425,2)</f>
        <v>0</v>
      </c>
      <c r="BL425" s="14" t="s">
        <v>598</v>
      </c>
      <c r="BM425" s="142" t="s">
        <v>766</v>
      </c>
    </row>
    <row r="426" spans="2:65" s="1" customFormat="1" ht="10.199999999999999">
      <c r="B426" s="29"/>
      <c r="D426" s="144" t="s">
        <v>148</v>
      </c>
      <c r="F426" s="145" t="s">
        <v>765</v>
      </c>
      <c r="I426" s="146"/>
      <c r="L426" s="29"/>
      <c r="M426" s="147"/>
      <c r="T426" s="53"/>
      <c r="AT426" s="14" t="s">
        <v>148</v>
      </c>
      <c r="AU426" s="14" t="s">
        <v>139</v>
      </c>
    </row>
    <row r="427" spans="2:65" s="1" customFormat="1" ht="16.5" customHeight="1">
      <c r="B427" s="29"/>
      <c r="C427" s="130" t="s">
        <v>767</v>
      </c>
      <c r="D427" s="130" t="s">
        <v>142</v>
      </c>
      <c r="E427" s="131" t="s">
        <v>768</v>
      </c>
      <c r="F427" s="132" t="s">
        <v>769</v>
      </c>
      <c r="G427" s="133" t="s">
        <v>321</v>
      </c>
      <c r="H427" s="134">
        <v>1</v>
      </c>
      <c r="I427" s="135"/>
      <c r="J427" s="136">
        <f>ROUND(I427*H427,2)</f>
        <v>0</v>
      </c>
      <c r="K427" s="137"/>
      <c r="L427" s="29"/>
      <c r="M427" s="138" t="s">
        <v>1</v>
      </c>
      <c r="N427" s="139" t="s">
        <v>43</v>
      </c>
      <c r="P427" s="140">
        <f>O427*H427</f>
        <v>0</v>
      </c>
      <c r="Q427" s="140">
        <v>0</v>
      </c>
      <c r="R427" s="140">
        <f>Q427*H427</f>
        <v>0</v>
      </c>
      <c r="S427" s="140">
        <v>0</v>
      </c>
      <c r="T427" s="141">
        <f>S427*H427</f>
        <v>0</v>
      </c>
      <c r="AR427" s="142" t="s">
        <v>598</v>
      </c>
      <c r="AT427" s="142" t="s">
        <v>142</v>
      </c>
      <c r="AU427" s="142" t="s">
        <v>139</v>
      </c>
      <c r="AY427" s="14" t="s">
        <v>138</v>
      </c>
      <c r="BE427" s="143">
        <f>IF(N427="základní",J427,0)</f>
        <v>0</v>
      </c>
      <c r="BF427" s="143">
        <f>IF(N427="snížená",J427,0)</f>
        <v>0</v>
      </c>
      <c r="BG427" s="143">
        <f>IF(N427="zákl. přenesená",J427,0)</f>
        <v>0</v>
      </c>
      <c r="BH427" s="143">
        <f>IF(N427="sníž. přenesená",J427,0)</f>
        <v>0</v>
      </c>
      <c r="BI427" s="143">
        <f>IF(N427="nulová",J427,0)</f>
        <v>0</v>
      </c>
      <c r="BJ427" s="14" t="s">
        <v>86</v>
      </c>
      <c r="BK427" s="143">
        <f>ROUND(I427*H427,2)</f>
        <v>0</v>
      </c>
      <c r="BL427" s="14" t="s">
        <v>598</v>
      </c>
      <c r="BM427" s="142" t="s">
        <v>770</v>
      </c>
    </row>
    <row r="428" spans="2:65" s="1" customFormat="1" ht="10.199999999999999">
      <c r="B428" s="29"/>
      <c r="D428" s="144" t="s">
        <v>148</v>
      </c>
      <c r="F428" s="145" t="s">
        <v>769</v>
      </c>
      <c r="I428" s="146"/>
      <c r="L428" s="29"/>
      <c r="M428" s="147"/>
      <c r="T428" s="53"/>
      <c r="AT428" s="14" t="s">
        <v>148</v>
      </c>
      <c r="AU428" s="14" t="s">
        <v>139</v>
      </c>
    </row>
    <row r="429" spans="2:65" s="1" customFormat="1" ht="16.5" customHeight="1">
      <c r="B429" s="29"/>
      <c r="C429" s="130" t="s">
        <v>771</v>
      </c>
      <c r="D429" s="130" t="s">
        <v>142</v>
      </c>
      <c r="E429" s="131" t="s">
        <v>772</v>
      </c>
      <c r="F429" s="132" t="s">
        <v>773</v>
      </c>
      <c r="G429" s="133" t="s">
        <v>597</v>
      </c>
      <c r="H429" s="134">
        <v>2</v>
      </c>
      <c r="I429" s="135"/>
      <c r="J429" s="136">
        <f>ROUND(I429*H429,2)</f>
        <v>0</v>
      </c>
      <c r="K429" s="137"/>
      <c r="L429" s="29"/>
      <c r="M429" s="138" t="s">
        <v>1</v>
      </c>
      <c r="N429" s="139" t="s">
        <v>43</v>
      </c>
      <c r="P429" s="140">
        <f>O429*H429</f>
        <v>0</v>
      </c>
      <c r="Q429" s="140">
        <v>0</v>
      </c>
      <c r="R429" s="140">
        <f>Q429*H429</f>
        <v>0</v>
      </c>
      <c r="S429" s="140">
        <v>0</v>
      </c>
      <c r="T429" s="141">
        <f>S429*H429</f>
        <v>0</v>
      </c>
      <c r="AR429" s="142" t="s">
        <v>598</v>
      </c>
      <c r="AT429" s="142" t="s">
        <v>142</v>
      </c>
      <c r="AU429" s="142" t="s">
        <v>139</v>
      </c>
      <c r="AY429" s="14" t="s">
        <v>138</v>
      </c>
      <c r="BE429" s="143">
        <f>IF(N429="základní",J429,0)</f>
        <v>0</v>
      </c>
      <c r="BF429" s="143">
        <f>IF(N429="snížená",J429,0)</f>
        <v>0</v>
      </c>
      <c r="BG429" s="143">
        <f>IF(N429="zákl. přenesená",J429,0)</f>
        <v>0</v>
      </c>
      <c r="BH429" s="143">
        <f>IF(N429="sníž. přenesená",J429,0)</f>
        <v>0</v>
      </c>
      <c r="BI429" s="143">
        <f>IF(N429="nulová",J429,0)</f>
        <v>0</v>
      </c>
      <c r="BJ429" s="14" t="s">
        <v>86</v>
      </c>
      <c r="BK429" s="143">
        <f>ROUND(I429*H429,2)</f>
        <v>0</v>
      </c>
      <c r="BL429" s="14" t="s">
        <v>598</v>
      </c>
      <c r="BM429" s="142" t="s">
        <v>774</v>
      </c>
    </row>
    <row r="430" spans="2:65" s="1" customFormat="1" ht="10.199999999999999">
      <c r="B430" s="29"/>
      <c r="D430" s="144" t="s">
        <v>148</v>
      </c>
      <c r="F430" s="145" t="s">
        <v>773</v>
      </c>
      <c r="I430" s="146"/>
      <c r="L430" s="29"/>
      <c r="M430" s="147"/>
      <c r="T430" s="53"/>
      <c r="AT430" s="14" t="s">
        <v>148</v>
      </c>
      <c r="AU430" s="14" t="s">
        <v>139</v>
      </c>
    </row>
    <row r="431" spans="2:65" s="1" customFormat="1" ht="16.5" customHeight="1">
      <c r="B431" s="29"/>
      <c r="C431" s="130" t="s">
        <v>775</v>
      </c>
      <c r="D431" s="130" t="s">
        <v>142</v>
      </c>
      <c r="E431" s="131" t="s">
        <v>776</v>
      </c>
      <c r="F431" s="132" t="s">
        <v>777</v>
      </c>
      <c r="G431" s="133" t="s">
        <v>597</v>
      </c>
      <c r="H431" s="134">
        <v>2</v>
      </c>
      <c r="I431" s="135"/>
      <c r="J431" s="136">
        <f>ROUND(I431*H431,2)</f>
        <v>0</v>
      </c>
      <c r="K431" s="137"/>
      <c r="L431" s="29"/>
      <c r="M431" s="138" t="s">
        <v>1</v>
      </c>
      <c r="N431" s="139" t="s">
        <v>43</v>
      </c>
      <c r="P431" s="140">
        <f>O431*H431</f>
        <v>0</v>
      </c>
      <c r="Q431" s="140">
        <v>0</v>
      </c>
      <c r="R431" s="140">
        <f>Q431*H431</f>
        <v>0</v>
      </c>
      <c r="S431" s="140">
        <v>0</v>
      </c>
      <c r="T431" s="141">
        <f>S431*H431</f>
        <v>0</v>
      </c>
      <c r="AR431" s="142" t="s">
        <v>598</v>
      </c>
      <c r="AT431" s="142" t="s">
        <v>142</v>
      </c>
      <c r="AU431" s="142" t="s">
        <v>139</v>
      </c>
      <c r="AY431" s="14" t="s">
        <v>138</v>
      </c>
      <c r="BE431" s="143">
        <f>IF(N431="základní",J431,0)</f>
        <v>0</v>
      </c>
      <c r="BF431" s="143">
        <f>IF(N431="snížená",J431,0)</f>
        <v>0</v>
      </c>
      <c r="BG431" s="143">
        <f>IF(N431="zákl. přenesená",J431,0)</f>
        <v>0</v>
      </c>
      <c r="BH431" s="143">
        <f>IF(N431="sníž. přenesená",J431,0)</f>
        <v>0</v>
      </c>
      <c r="BI431" s="143">
        <f>IF(N431="nulová",J431,0)</f>
        <v>0</v>
      </c>
      <c r="BJ431" s="14" t="s">
        <v>86</v>
      </c>
      <c r="BK431" s="143">
        <f>ROUND(I431*H431,2)</f>
        <v>0</v>
      </c>
      <c r="BL431" s="14" t="s">
        <v>598</v>
      </c>
      <c r="BM431" s="142" t="s">
        <v>778</v>
      </c>
    </row>
    <row r="432" spans="2:65" s="1" customFormat="1" ht="10.199999999999999">
      <c r="B432" s="29"/>
      <c r="D432" s="144" t="s">
        <v>148</v>
      </c>
      <c r="F432" s="145" t="s">
        <v>777</v>
      </c>
      <c r="I432" s="146"/>
      <c r="L432" s="29"/>
      <c r="M432" s="147"/>
      <c r="T432" s="53"/>
      <c r="AT432" s="14" t="s">
        <v>148</v>
      </c>
      <c r="AU432" s="14" t="s">
        <v>139</v>
      </c>
    </row>
    <row r="433" spans="2:65" s="1" customFormat="1" ht="16.5" customHeight="1">
      <c r="B433" s="29"/>
      <c r="C433" s="130" t="s">
        <v>779</v>
      </c>
      <c r="D433" s="130" t="s">
        <v>142</v>
      </c>
      <c r="E433" s="131" t="s">
        <v>780</v>
      </c>
      <c r="F433" s="132" t="s">
        <v>781</v>
      </c>
      <c r="G433" s="133" t="s">
        <v>321</v>
      </c>
      <c r="H433" s="134">
        <v>1</v>
      </c>
      <c r="I433" s="135"/>
      <c r="J433" s="136">
        <f>ROUND(I433*H433,2)</f>
        <v>0</v>
      </c>
      <c r="K433" s="137"/>
      <c r="L433" s="29"/>
      <c r="M433" s="138" t="s">
        <v>1</v>
      </c>
      <c r="N433" s="139" t="s">
        <v>43</v>
      </c>
      <c r="P433" s="140">
        <f>O433*H433</f>
        <v>0</v>
      </c>
      <c r="Q433" s="140">
        <v>0</v>
      </c>
      <c r="R433" s="140">
        <f>Q433*H433</f>
        <v>0</v>
      </c>
      <c r="S433" s="140">
        <v>0</v>
      </c>
      <c r="T433" s="141">
        <f>S433*H433</f>
        <v>0</v>
      </c>
      <c r="AR433" s="142" t="s">
        <v>598</v>
      </c>
      <c r="AT433" s="142" t="s">
        <v>142</v>
      </c>
      <c r="AU433" s="142" t="s">
        <v>139</v>
      </c>
      <c r="AY433" s="14" t="s">
        <v>138</v>
      </c>
      <c r="BE433" s="143">
        <f>IF(N433="základní",J433,0)</f>
        <v>0</v>
      </c>
      <c r="BF433" s="143">
        <f>IF(N433="snížená",J433,0)</f>
        <v>0</v>
      </c>
      <c r="BG433" s="143">
        <f>IF(N433="zákl. přenesená",J433,0)</f>
        <v>0</v>
      </c>
      <c r="BH433" s="143">
        <f>IF(N433="sníž. přenesená",J433,0)</f>
        <v>0</v>
      </c>
      <c r="BI433" s="143">
        <f>IF(N433="nulová",J433,0)</f>
        <v>0</v>
      </c>
      <c r="BJ433" s="14" t="s">
        <v>86</v>
      </c>
      <c r="BK433" s="143">
        <f>ROUND(I433*H433,2)</f>
        <v>0</v>
      </c>
      <c r="BL433" s="14" t="s">
        <v>598</v>
      </c>
      <c r="BM433" s="142" t="s">
        <v>782</v>
      </c>
    </row>
    <row r="434" spans="2:65" s="1" customFormat="1" ht="10.199999999999999">
      <c r="B434" s="29"/>
      <c r="D434" s="144" t="s">
        <v>148</v>
      </c>
      <c r="F434" s="145" t="s">
        <v>781</v>
      </c>
      <c r="I434" s="146"/>
      <c r="L434" s="29"/>
      <c r="M434" s="147"/>
      <c r="T434" s="53"/>
      <c r="AT434" s="14" t="s">
        <v>148</v>
      </c>
      <c r="AU434" s="14" t="s">
        <v>139</v>
      </c>
    </row>
    <row r="435" spans="2:65" s="1" customFormat="1" ht="16.5" customHeight="1">
      <c r="B435" s="29"/>
      <c r="C435" s="130" t="s">
        <v>783</v>
      </c>
      <c r="D435" s="130" t="s">
        <v>142</v>
      </c>
      <c r="E435" s="131" t="s">
        <v>784</v>
      </c>
      <c r="F435" s="132" t="s">
        <v>785</v>
      </c>
      <c r="G435" s="133" t="s">
        <v>321</v>
      </c>
      <c r="H435" s="134">
        <v>1</v>
      </c>
      <c r="I435" s="135"/>
      <c r="J435" s="136">
        <f>ROUND(I435*H435,2)</f>
        <v>0</v>
      </c>
      <c r="K435" s="137"/>
      <c r="L435" s="29"/>
      <c r="M435" s="138" t="s">
        <v>1</v>
      </c>
      <c r="N435" s="139" t="s">
        <v>43</v>
      </c>
      <c r="P435" s="140">
        <f>O435*H435</f>
        <v>0</v>
      </c>
      <c r="Q435" s="140">
        <v>0</v>
      </c>
      <c r="R435" s="140">
        <f>Q435*H435</f>
        <v>0</v>
      </c>
      <c r="S435" s="140">
        <v>0</v>
      </c>
      <c r="T435" s="141">
        <f>S435*H435</f>
        <v>0</v>
      </c>
      <c r="AR435" s="142" t="s">
        <v>598</v>
      </c>
      <c r="AT435" s="142" t="s">
        <v>142</v>
      </c>
      <c r="AU435" s="142" t="s">
        <v>139</v>
      </c>
      <c r="AY435" s="14" t="s">
        <v>138</v>
      </c>
      <c r="BE435" s="143">
        <f>IF(N435="základní",J435,0)</f>
        <v>0</v>
      </c>
      <c r="BF435" s="143">
        <f>IF(N435="snížená",J435,0)</f>
        <v>0</v>
      </c>
      <c r="BG435" s="143">
        <f>IF(N435="zákl. přenesená",J435,0)</f>
        <v>0</v>
      </c>
      <c r="BH435" s="143">
        <f>IF(N435="sníž. přenesená",J435,0)</f>
        <v>0</v>
      </c>
      <c r="BI435" s="143">
        <f>IF(N435="nulová",J435,0)</f>
        <v>0</v>
      </c>
      <c r="BJ435" s="14" t="s">
        <v>86</v>
      </c>
      <c r="BK435" s="143">
        <f>ROUND(I435*H435,2)</f>
        <v>0</v>
      </c>
      <c r="BL435" s="14" t="s">
        <v>598</v>
      </c>
      <c r="BM435" s="142" t="s">
        <v>786</v>
      </c>
    </row>
    <row r="436" spans="2:65" s="1" customFormat="1" ht="10.199999999999999">
      <c r="B436" s="29"/>
      <c r="D436" s="144" t="s">
        <v>148</v>
      </c>
      <c r="F436" s="145" t="s">
        <v>785</v>
      </c>
      <c r="I436" s="146"/>
      <c r="L436" s="29"/>
      <c r="M436" s="147"/>
      <c r="T436" s="53"/>
      <c r="AT436" s="14" t="s">
        <v>148</v>
      </c>
      <c r="AU436" s="14" t="s">
        <v>139</v>
      </c>
    </row>
    <row r="437" spans="2:65" s="1" customFormat="1" ht="21.75" customHeight="1">
      <c r="B437" s="29"/>
      <c r="C437" s="130" t="s">
        <v>787</v>
      </c>
      <c r="D437" s="130" t="s">
        <v>142</v>
      </c>
      <c r="E437" s="131" t="s">
        <v>788</v>
      </c>
      <c r="F437" s="132" t="s">
        <v>789</v>
      </c>
      <c r="G437" s="133" t="s">
        <v>334</v>
      </c>
      <c r="H437" s="134">
        <v>50</v>
      </c>
      <c r="I437" s="135"/>
      <c r="J437" s="136">
        <f>ROUND(I437*H437,2)</f>
        <v>0</v>
      </c>
      <c r="K437" s="137"/>
      <c r="L437" s="29"/>
      <c r="M437" s="138" t="s">
        <v>1</v>
      </c>
      <c r="N437" s="139" t="s">
        <v>43</v>
      </c>
      <c r="P437" s="140">
        <f>O437*H437</f>
        <v>0</v>
      </c>
      <c r="Q437" s="140">
        <v>0</v>
      </c>
      <c r="R437" s="140">
        <f>Q437*H437</f>
        <v>0</v>
      </c>
      <c r="S437" s="140">
        <v>0</v>
      </c>
      <c r="T437" s="141">
        <f>S437*H437</f>
        <v>0</v>
      </c>
      <c r="AR437" s="142" t="s">
        <v>598</v>
      </c>
      <c r="AT437" s="142" t="s">
        <v>142</v>
      </c>
      <c r="AU437" s="142" t="s">
        <v>139</v>
      </c>
      <c r="AY437" s="14" t="s">
        <v>138</v>
      </c>
      <c r="BE437" s="143">
        <f>IF(N437="základní",J437,0)</f>
        <v>0</v>
      </c>
      <c r="BF437" s="143">
        <f>IF(N437="snížená",J437,0)</f>
        <v>0</v>
      </c>
      <c r="BG437" s="143">
        <f>IF(N437="zákl. přenesená",J437,0)</f>
        <v>0</v>
      </c>
      <c r="BH437" s="143">
        <f>IF(N437="sníž. přenesená",J437,0)</f>
        <v>0</v>
      </c>
      <c r="BI437" s="143">
        <f>IF(N437="nulová",J437,0)</f>
        <v>0</v>
      </c>
      <c r="BJ437" s="14" t="s">
        <v>86</v>
      </c>
      <c r="BK437" s="143">
        <f>ROUND(I437*H437,2)</f>
        <v>0</v>
      </c>
      <c r="BL437" s="14" t="s">
        <v>598</v>
      </c>
      <c r="BM437" s="142" t="s">
        <v>790</v>
      </c>
    </row>
    <row r="438" spans="2:65" s="1" customFormat="1" ht="10.199999999999999">
      <c r="B438" s="29"/>
      <c r="D438" s="144" t="s">
        <v>148</v>
      </c>
      <c r="F438" s="145" t="s">
        <v>791</v>
      </c>
      <c r="I438" s="146"/>
      <c r="L438" s="29"/>
      <c r="M438" s="147"/>
      <c r="T438" s="53"/>
      <c r="AT438" s="14" t="s">
        <v>148</v>
      </c>
      <c r="AU438" s="14" t="s">
        <v>139</v>
      </c>
    </row>
    <row r="439" spans="2:65" s="1" customFormat="1" ht="16.5" customHeight="1">
      <c r="B439" s="29"/>
      <c r="C439" s="130" t="s">
        <v>792</v>
      </c>
      <c r="D439" s="130" t="s">
        <v>142</v>
      </c>
      <c r="E439" s="131" t="s">
        <v>793</v>
      </c>
      <c r="F439" s="132" t="s">
        <v>794</v>
      </c>
      <c r="G439" s="133" t="s">
        <v>597</v>
      </c>
      <c r="H439" s="134">
        <v>2</v>
      </c>
      <c r="I439" s="135"/>
      <c r="J439" s="136">
        <f>ROUND(I439*H439,2)</f>
        <v>0</v>
      </c>
      <c r="K439" s="137"/>
      <c r="L439" s="29"/>
      <c r="M439" s="138" t="s">
        <v>1</v>
      </c>
      <c r="N439" s="139" t="s">
        <v>43</v>
      </c>
      <c r="P439" s="140">
        <f>O439*H439</f>
        <v>0</v>
      </c>
      <c r="Q439" s="140">
        <v>0</v>
      </c>
      <c r="R439" s="140">
        <f>Q439*H439</f>
        <v>0</v>
      </c>
      <c r="S439" s="140">
        <v>0</v>
      </c>
      <c r="T439" s="141">
        <f>S439*H439</f>
        <v>0</v>
      </c>
      <c r="AR439" s="142" t="s">
        <v>598</v>
      </c>
      <c r="AT439" s="142" t="s">
        <v>142</v>
      </c>
      <c r="AU439" s="142" t="s">
        <v>139</v>
      </c>
      <c r="AY439" s="14" t="s">
        <v>138</v>
      </c>
      <c r="BE439" s="143">
        <f>IF(N439="základní",J439,0)</f>
        <v>0</v>
      </c>
      <c r="BF439" s="143">
        <f>IF(N439="snížená",J439,0)</f>
        <v>0</v>
      </c>
      <c r="BG439" s="143">
        <f>IF(N439="zákl. přenesená",J439,0)</f>
        <v>0</v>
      </c>
      <c r="BH439" s="143">
        <f>IF(N439="sníž. přenesená",J439,0)</f>
        <v>0</v>
      </c>
      <c r="BI439" s="143">
        <f>IF(N439="nulová",J439,0)</f>
        <v>0</v>
      </c>
      <c r="BJ439" s="14" t="s">
        <v>86</v>
      </c>
      <c r="BK439" s="143">
        <f>ROUND(I439*H439,2)</f>
        <v>0</v>
      </c>
      <c r="BL439" s="14" t="s">
        <v>598</v>
      </c>
      <c r="BM439" s="142" t="s">
        <v>795</v>
      </c>
    </row>
    <row r="440" spans="2:65" s="1" customFormat="1" ht="10.199999999999999">
      <c r="B440" s="29"/>
      <c r="D440" s="144" t="s">
        <v>148</v>
      </c>
      <c r="F440" s="145" t="s">
        <v>794</v>
      </c>
      <c r="I440" s="146"/>
      <c r="L440" s="29"/>
      <c r="M440" s="147"/>
      <c r="T440" s="53"/>
      <c r="AT440" s="14" t="s">
        <v>148</v>
      </c>
      <c r="AU440" s="14" t="s">
        <v>139</v>
      </c>
    </row>
    <row r="441" spans="2:65" s="1" customFormat="1" ht="16.5" customHeight="1">
      <c r="B441" s="29"/>
      <c r="C441" s="130" t="s">
        <v>796</v>
      </c>
      <c r="D441" s="130" t="s">
        <v>142</v>
      </c>
      <c r="E441" s="131" t="s">
        <v>797</v>
      </c>
      <c r="F441" s="132" t="s">
        <v>798</v>
      </c>
      <c r="G441" s="133" t="s">
        <v>321</v>
      </c>
      <c r="H441" s="134">
        <v>1</v>
      </c>
      <c r="I441" s="135"/>
      <c r="J441" s="136">
        <f>ROUND(I441*H441,2)</f>
        <v>0</v>
      </c>
      <c r="K441" s="137"/>
      <c r="L441" s="29"/>
      <c r="M441" s="138" t="s">
        <v>1</v>
      </c>
      <c r="N441" s="139" t="s">
        <v>43</v>
      </c>
      <c r="P441" s="140">
        <f>O441*H441</f>
        <v>0</v>
      </c>
      <c r="Q441" s="140">
        <v>0</v>
      </c>
      <c r="R441" s="140">
        <f>Q441*H441</f>
        <v>0</v>
      </c>
      <c r="S441" s="140">
        <v>0</v>
      </c>
      <c r="T441" s="141">
        <f>S441*H441</f>
        <v>0</v>
      </c>
      <c r="AR441" s="142" t="s">
        <v>598</v>
      </c>
      <c r="AT441" s="142" t="s">
        <v>142</v>
      </c>
      <c r="AU441" s="142" t="s">
        <v>139</v>
      </c>
      <c r="AY441" s="14" t="s">
        <v>138</v>
      </c>
      <c r="BE441" s="143">
        <f>IF(N441="základní",J441,0)</f>
        <v>0</v>
      </c>
      <c r="BF441" s="143">
        <f>IF(N441="snížená",J441,0)</f>
        <v>0</v>
      </c>
      <c r="BG441" s="143">
        <f>IF(N441="zákl. přenesená",J441,0)</f>
        <v>0</v>
      </c>
      <c r="BH441" s="143">
        <f>IF(N441="sníž. přenesená",J441,0)</f>
        <v>0</v>
      </c>
      <c r="BI441" s="143">
        <f>IF(N441="nulová",J441,0)</f>
        <v>0</v>
      </c>
      <c r="BJ441" s="14" t="s">
        <v>86</v>
      </c>
      <c r="BK441" s="143">
        <f>ROUND(I441*H441,2)</f>
        <v>0</v>
      </c>
      <c r="BL441" s="14" t="s">
        <v>598</v>
      </c>
      <c r="BM441" s="142" t="s">
        <v>799</v>
      </c>
    </row>
    <row r="442" spans="2:65" s="1" customFormat="1" ht="10.199999999999999">
      <c r="B442" s="29"/>
      <c r="D442" s="144" t="s">
        <v>148</v>
      </c>
      <c r="F442" s="145" t="s">
        <v>798</v>
      </c>
      <c r="I442" s="146"/>
      <c r="L442" s="29"/>
      <c r="M442" s="147"/>
      <c r="T442" s="53"/>
      <c r="AT442" s="14" t="s">
        <v>148</v>
      </c>
      <c r="AU442" s="14" t="s">
        <v>139</v>
      </c>
    </row>
    <row r="443" spans="2:65" s="1" customFormat="1" ht="16.5" customHeight="1">
      <c r="B443" s="29"/>
      <c r="C443" s="130" t="s">
        <v>800</v>
      </c>
      <c r="D443" s="130" t="s">
        <v>142</v>
      </c>
      <c r="E443" s="131" t="s">
        <v>801</v>
      </c>
      <c r="F443" s="132" t="s">
        <v>802</v>
      </c>
      <c r="G443" s="133" t="s">
        <v>321</v>
      </c>
      <c r="H443" s="134">
        <v>1</v>
      </c>
      <c r="I443" s="135"/>
      <c r="J443" s="136">
        <f>ROUND(I443*H443,2)</f>
        <v>0</v>
      </c>
      <c r="K443" s="137"/>
      <c r="L443" s="29"/>
      <c r="M443" s="138" t="s">
        <v>1</v>
      </c>
      <c r="N443" s="139" t="s">
        <v>43</v>
      </c>
      <c r="P443" s="140">
        <f>O443*H443</f>
        <v>0</v>
      </c>
      <c r="Q443" s="140">
        <v>0</v>
      </c>
      <c r="R443" s="140">
        <f>Q443*H443</f>
        <v>0</v>
      </c>
      <c r="S443" s="140">
        <v>0</v>
      </c>
      <c r="T443" s="141">
        <f>S443*H443</f>
        <v>0</v>
      </c>
      <c r="AR443" s="142" t="s">
        <v>598</v>
      </c>
      <c r="AT443" s="142" t="s">
        <v>142</v>
      </c>
      <c r="AU443" s="142" t="s">
        <v>139</v>
      </c>
      <c r="AY443" s="14" t="s">
        <v>138</v>
      </c>
      <c r="BE443" s="143">
        <f>IF(N443="základní",J443,0)</f>
        <v>0</v>
      </c>
      <c r="BF443" s="143">
        <f>IF(N443="snížená",J443,0)</f>
        <v>0</v>
      </c>
      <c r="BG443" s="143">
        <f>IF(N443="zákl. přenesená",J443,0)</f>
        <v>0</v>
      </c>
      <c r="BH443" s="143">
        <f>IF(N443="sníž. přenesená",J443,0)</f>
        <v>0</v>
      </c>
      <c r="BI443" s="143">
        <f>IF(N443="nulová",J443,0)</f>
        <v>0</v>
      </c>
      <c r="BJ443" s="14" t="s">
        <v>86</v>
      </c>
      <c r="BK443" s="143">
        <f>ROUND(I443*H443,2)</f>
        <v>0</v>
      </c>
      <c r="BL443" s="14" t="s">
        <v>598</v>
      </c>
      <c r="BM443" s="142" t="s">
        <v>803</v>
      </c>
    </row>
    <row r="444" spans="2:65" s="1" customFormat="1" ht="10.199999999999999">
      <c r="B444" s="29"/>
      <c r="D444" s="144" t="s">
        <v>148</v>
      </c>
      <c r="F444" s="145" t="s">
        <v>802</v>
      </c>
      <c r="I444" s="146"/>
      <c r="L444" s="29"/>
      <c r="M444" s="147"/>
      <c r="T444" s="53"/>
      <c r="AT444" s="14" t="s">
        <v>148</v>
      </c>
      <c r="AU444" s="14" t="s">
        <v>139</v>
      </c>
    </row>
    <row r="445" spans="2:65" s="1" customFormat="1" ht="16.5" customHeight="1">
      <c r="B445" s="29"/>
      <c r="C445" s="130" t="s">
        <v>804</v>
      </c>
      <c r="D445" s="130" t="s">
        <v>142</v>
      </c>
      <c r="E445" s="131" t="s">
        <v>805</v>
      </c>
      <c r="F445" s="132" t="s">
        <v>806</v>
      </c>
      <c r="G445" s="133" t="s">
        <v>321</v>
      </c>
      <c r="H445" s="134">
        <v>1</v>
      </c>
      <c r="I445" s="135"/>
      <c r="J445" s="136">
        <f>ROUND(I445*H445,2)</f>
        <v>0</v>
      </c>
      <c r="K445" s="137"/>
      <c r="L445" s="29"/>
      <c r="M445" s="138" t="s">
        <v>1</v>
      </c>
      <c r="N445" s="139" t="s">
        <v>43</v>
      </c>
      <c r="P445" s="140">
        <f>O445*H445</f>
        <v>0</v>
      </c>
      <c r="Q445" s="140">
        <v>0</v>
      </c>
      <c r="R445" s="140">
        <f>Q445*H445</f>
        <v>0</v>
      </c>
      <c r="S445" s="140">
        <v>0</v>
      </c>
      <c r="T445" s="141">
        <f>S445*H445</f>
        <v>0</v>
      </c>
      <c r="AR445" s="142" t="s">
        <v>598</v>
      </c>
      <c r="AT445" s="142" t="s">
        <v>142</v>
      </c>
      <c r="AU445" s="142" t="s">
        <v>139</v>
      </c>
      <c r="AY445" s="14" t="s">
        <v>138</v>
      </c>
      <c r="BE445" s="143">
        <f>IF(N445="základní",J445,0)</f>
        <v>0</v>
      </c>
      <c r="BF445" s="143">
        <f>IF(N445="snížená",J445,0)</f>
        <v>0</v>
      </c>
      <c r="BG445" s="143">
        <f>IF(N445="zákl. přenesená",J445,0)</f>
        <v>0</v>
      </c>
      <c r="BH445" s="143">
        <f>IF(N445="sníž. přenesená",J445,0)</f>
        <v>0</v>
      </c>
      <c r="BI445" s="143">
        <f>IF(N445="nulová",J445,0)</f>
        <v>0</v>
      </c>
      <c r="BJ445" s="14" t="s">
        <v>86</v>
      </c>
      <c r="BK445" s="143">
        <f>ROUND(I445*H445,2)</f>
        <v>0</v>
      </c>
      <c r="BL445" s="14" t="s">
        <v>598</v>
      </c>
      <c r="BM445" s="142" t="s">
        <v>807</v>
      </c>
    </row>
    <row r="446" spans="2:65" s="1" customFormat="1" ht="10.199999999999999">
      <c r="B446" s="29"/>
      <c r="D446" s="144" t="s">
        <v>148</v>
      </c>
      <c r="F446" s="145" t="s">
        <v>806</v>
      </c>
      <c r="I446" s="146"/>
      <c r="L446" s="29"/>
      <c r="M446" s="147"/>
      <c r="T446" s="53"/>
      <c r="AT446" s="14" t="s">
        <v>148</v>
      </c>
      <c r="AU446" s="14" t="s">
        <v>139</v>
      </c>
    </row>
    <row r="447" spans="2:65" s="1" customFormat="1" ht="16.5" customHeight="1">
      <c r="B447" s="29"/>
      <c r="C447" s="130" t="s">
        <v>808</v>
      </c>
      <c r="D447" s="130" t="s">
        <v>142</v>
      </c>
      <c r="E447" s="131" t="s">
        <v>809</v>
      </c>
      <c r="F447" s="132" t="s">
        <v>810</v>
      </c>
      <c r="G447" s="133" t="s">
        <v>321</v>
      </c>
      <c r="H447" s="134">
        <v>1</v>
      </c>
      <c r="I447" s="135"/>
      <c r="J447" s="136">
        <f>ROUND(I447*H447,2)</f>
        <v>0</v>
      </c>
      <c r="K447" s="137"/>
      <c r="L447" s="29"/>
      <c r="M447" s="138" t="s">
        <v>1</v>
      </c>
      <c r="N447" s="139" t="s">
        <v>43</v>
      </c>
      <c r="P447" s="140">
        <f>O447*H447</f>
        <v>0</v>
      </c>
      <c r="Q447" s="140">
        <v>0</v>
      </c>
      <c r="R447" s="140">
        <f>Q447*H447</f>
        <v>0</v>
      </c>
      <c r="S447" s="140">
        <v>0</v>
      </c>
      <c r="T447" s="141">
        <f>S447*H447</f>
        <v>0</v>
      </c>
      <c r="AR447" s="142" t="s">
        <v>598</v>
      </c>
      <c r="AT447" s="142" t="s">
        <v>142</v>
      </c>
      <c r="AU447" s="142" t="s">
        <v>139</v>
      </c>
      <c r="AY447" s="14" t="s">
        <v>138</v>
      </c>
      <c r="BE447" s="143">
        <f>IF(N447="základní",J447,0)</f>
        <v>0</v>
      </c>
      <c r="BF447" s="143">
        <f>IF(N447="snížená",J447,0)</f>
        <v>0</v>
      </c>
      <c r="BG447" s="143">
        <f>IF(N447="zákl. přenesená",J447,0)</f>
        <v>0</v>
      </c>
      <c r="BH447" s="143">
        <f>IF(N447="sníž. přenesená",J447,0)</f>
        <v>0</v>
      </c>
      <c r="BI447" s="143">
        <f>IF(N447="nulová",J447,0)</f>
        <v>0</v>
      </c>
      <c r="BJ447" s="14" t="s">
        <v>86</v>
      </c>
      <c r="BK447" s="143">
        <f>ROUND(I447*H447,2)</f>
        <v>0</v>
      </c>
      <c r="BL447" s="14" t="s">
        <v>598</v>
      </c>
      <c r="BM447" s="142" t="s">
        <v>811</v>
      </c>
    </row>
    <row r="448" spans="2:65" s="1" customFormat="1" ht="10.199999999999999">
      <c r="B448" s="29"/>
      <c r="D448" s="144" t="s">
        <v>148</v>
      </c>
      <c r="F448" s="145" t="s">
        <v>785</v>
      </c>
      <c r="I448" s="146"/>
      <c r="L448" s="29"/>
      <c r="M448" s="147"/>
      <c r="T448" s="53"/>
      <c r="AT448" s="14" t="s">
        <v>148</v>
      </c>
      <c r="AU448" s="14" t="s">
        <v>139</v>
      </c>
    </row>
    <row r="449" spans="2:65" s="11" customFormat="1" ht="20.85" customHeight="1">
      <c r="B449" s="118"/>
      <c r="D449" s="119" t="s">
        <v>77</v>
      </c>
      <c r="E449" s="128" t="s">
        <v>812</v>
      </c>
      <c r="F449" s="128" t="s">
        <v>813</v>
      </c>
      <c r="I449" s="121"/>
      <c r="J449" s="129">
        <f>BK449</f>
        <v>0</v>
      </c>
      <c r="L449" s="118"/>
      <c r="M449" s="123"/>
      <c r="P449" s="124">
        <f>SUM(P450:P457)</f>
        <v>0</v>
      </c>
      <c r="R449" s="124">
        <f>SUM(R450:R457)</f>
        <v>0</v>
      </c>
      <c r="T449" s="125">
        <f>SUM(T450:T457)</f>
        <v>0</v>
      </c>
      <c r="AR449" s="119" t="s">
        <v>86</v>
      </c>
      <c r="AT449" s="126" t="s">
        <v>77</v>
      </c>
      <c r="AU449" s="126" t="s">
        <v>88</v>
      </c>
      <c r="AY449" s="119" t="s">
        <v>138</v>
      </c>
      <c r="BK449" s="127">
        <f>SUM(BK450:BK457)</f>
        <v>0</v>
      </c>
    </row>
    <row r="450" spans="2:65" s="1" customFormat="1" ht="37.799999999999997" customHeight="1">
      <c r="B450" s="29"/>
      <c r="C450" s="130" t="s">
        <v>814</v>
      </c>
      <c r="D450" s="130" t="s">
        <v>142</v>
      </c>
      <c r="E450" s="131" t="s">
        <v>86</v>
      </c>
      <c r="F450" s="132" t="s">
        <v>815</v>
      </c>
      <c r="G450" s="133" t="s">
        <v>1</v>
      </c>
      <c r="H450" s="134">
        <v>0</v>
      </c>
      <c r="I450" s="135"/>
      <c r="J450" s="136">
        <f>ROUND(I450*H450,2)</f>
        <v>0</v>
      </c>
      <c r="K450" s="137"/>
      <c r="L450" s="29"/>
      <c r="M450" s="138" t="s">
        <v>1</v>
      </c>
      <c r="N450" s="139" t="s">
        <v>43</v>
      </c>
      <c r="P450" s="140">
        <f>O450*H450</f>
        <v>0</v>
      </c>
      <c r="Q450" s="140">
        <v>0</v>
      </c>
      <c r="R450" s="140">
        <f>Q450*H450</f>
        <v>0</v>
      </c>
      <c r="S450" s="140">
        <v>0</v>
      </c>
      <c r="T450" s="141">
        <f>S450*H450</f>
        <v>0</v>
      </c>
      <c r="AR450" s="142" t="s">
        <v>146</v>
      </c>
      <c r="AT450" s="142" t="s">
        <v>142</v>
      </c>
      <c r="AU450" s="142" t="s">
        <v>139</v>
      </c>
      <c r="AY450" s="14" t="s">
        <v>138</v>
      </c>
      <c r="BE450" s="143">
        <f>IF(N450="základní",J450,0)</f>
        <v>0</v>
      </c>
      <c r="BF450" s="143">
        <f>IF(N450="snížená",J450,0)</f>
        <v>0</v>
      </c>
      <c r="BG450" s="143">
        <f>IF(N450="zákl. přenesená",J450,0)</f>
        <v>0</v>
      </c>
      <c r="BH450" s="143">
        <f>IF(N450="sníž. přenesená",J450,0)</f>
        <v>0</v>
      </c>
      <c r="BI450" s="143">
        <f>IF(N450="nulová",J450,0)</f>
        <v>0</v>
      </c>
      <c r="BJ450" s="14" t="s">
        <v>86</v>
      </c>
      <c r="BK450" s="143">
        <f>ROUND(I450*H450,2)</f>
        <v>0</v>
      </c>
      <c r="BL450" s="14" t="s">
        <v>146</v>
      </c>
      <c r="BM450" s="142" t="s">
        <v>816</v>
      </c>
    </row>
    <row r="451" spans="2:65" s="1" customFormat="1" ht="38.4">
      <c r="B451" s="29"/>
      <c r="D451" s="144" t="s">
        <v>148</v>
      </c>
      <c r="F451" s="145" t="s">
        <v>817</v>
      </c>
      <c r="I451" s="146"/>
      <c r="L451" s="29"/>
      <c r="M451" s="147"/>
      <c r="T451" s="53"/>
      <c r="AT451" s="14" t="s">
        <v>148</v>
      </c>
      <c r="AU451" s="14" t="s">
        <v>139</v>
      </c>
    </row>
    <row r="452" spans="2:65" s="1" customFormat="1" ht="24.15" customHeight="1">
      <c r="B452" s="29"/>
      <c r="C452" s="130" t="s">
        <v>818</v>
      </c>
      <c r="D452" s="130" t="s">
        <v>142</v>
      </c>
      <c r="E452" s="131" t="s">
        <v>139</v>
      </c>
      <c r="F452" s="132" t="s">
        <v>819</v>
      </c>
      <c r="G452" s="133" t="s">
        <v>1</v>
      </c>
      <c r="H452" s="134">
        <v>0</v>
      </c>
      <c r="I452" s="135"/>
      <c r="J452" s="136">
        <f>ROUND(I452*H452,2)</f>
        <v>0</v>
      </c>
      <c r="K452" s="137"/>
      <c r="L452" s="29"/>
      <c r="M452" s="138" t="s">
        <v>1</v>
      </c>
      <c r="N452" s="139" t="s">
        <v>43</v>
      </c>
      <c r="P452" s="140">
        <f>O452*H452</f>
        <v>0</v>
      </c>
      <c r="Q452" s="140">
        <v>0</v>
      </c>
      <c r="R452" s="140">
        <f>Q452*H452</f>
        <v>0</v>
      </c>
      <c r="S452" s="140">
        <v>0</v>
      </c>
      <c r="T452" s="141">
        <f>S452*H452</f>
        <v>0</v>
      </c>
      <c r="AR452" s="142" t="s">
        <v>146</v>
      </c>
      <c r="AT452" s="142" t="s">
        <v>142</v>
      </c>
      <c r="AU452" s="142" t="s">
        <v>139</v>
      </c>
      <c r="AY452" s="14" t="s">
        <v>138</v>
      </c>
      <c r="BE452" s="143">
        <f>IF(N452="základní",J452,0)</f>
        <v>0</v>
      </c>
      <c r="BF452" s="143">
        <f>IF(N452="snížená",J452,0)</f>
        <v>0</v>
      </c>
      <c r="BG452" s="143">
        <f>IF(N452="zákl. přenesená",J452,0)</f>
        <v>0</v>
      </c>
      <c r="BH452" s="143">
        <f>IF(N452="sníž. přenesená",J452,0)</f>
        <v>0</v>
      </c>
      <c r="BI452" s="143">
        <f>IF(N452="nulová",J452,0)</f>
        <v>0</v>
      </c>
      <c r="BJ452" s="14" t="s">
        <v>86</v>
      </c>
      <c r="BK452" s="143">
        <f>ROUND(I452*H452,2)</f>
        <v>0</v>
      </c>
      <c r="BL452" s="14" t="s">
        <v>146</v>
      </c>
      <c r="BM452" s="142" t="s">
        <v>820</v>
      </c>
    </row>
    <row r="453" spans="2:65" s="1" customFormat="1" ht="19.2">
      <c r="B453" s="29"/>
      <c r="D453" s="144" t="s">
        <v>148</v>
      </c>
      <c r="F453" s="145" t="s">
        <v>819</v>
      </c>
      <c r="I453" s="146"/>
      <c r="L453" s="29"/>
      <c r="M453" s="147"/>
      <c r="T453" s="53"/>
      <c r="AT453" s="14" t="s">
        <v>148</v>
      </c>
      <c r="AU453" s="14" t="s">
        <v>139</v>
      </c>
    </row>
    <row r="454" spans="2:65" s="1" customFormat="1" ht="33" customHeight="1">
      <c r="B454" s="29"/>
      <c r="C454" s="130" t="s">
        <v>821</v>
      </c>
      <c r="D454" s="130" t="s">
        <v>142</v>
      </c>
      <c r="E454" s="131" t="s">
        <v>146</v>
      </c>
      <c r="F454" s="132" t="s">
        <v>822</v>
      </c>
      <c r="G454" s="133" t="s">
        <v>1</v>
      </c>
      <c r="H454" s="134">
        <v>0</v>
      </c>
      <c r="I454" s="135"/>
      <c r="J454" s="136">
        <f>ROUND(I454*H454,2)</f>
        <v>0</v>
      </c>
      <c r="K454" s="137"/>
      <c r="L454" s="29"/>
      <c r="M454" s="138" t="s">
        <v>1</v>
      </c>
      <c r="N454" s="139" t="s">
        <v>43</v>
      </c>
      <c r="P454" s="140">
        <f>O454*H454</f>
        <v>0</v>
      </c>
      <c r="Q454" s="140">
        <v>0</v>
      </c>
      <c r="R454" s="140">
        <f>Q454*H454</f>
        <v>0</v>
      </c>
      <c r="S454" s="140">
        <v>0</v>
      </c>
      <c r="T454" s="141">
        <f>S454*H454</f>
        <v>0</v>
      </c>
      <c r="AR454" s="142" t="s">
        <v>146</v>
      </c>
      <c r="AT454" s="142" t="s">
        <v>142</v>
      </c>
      <c r="AU454" s="142" t="s">
        <v>139</v>
      </c>
      <c r="AY454" s="14" t="s">
        <v>138</v>
      </c>
      <c r="BE454" s="143">
        <f>IF(N454="základní",J454,0)</f>
        <v>0</v>
      </c>
      <c r="BF454" s="143">
        <f>IF(N454="snížená",J454,0)</f>
        <v>0</v>
      </c>
      <c r="BG454" s="143">
        <f>IF(N454="zákl. přenesená",J454,0)</f>
        <v>0</v>
      </c>
      <c r="BH454" s="143">
        <f>IF(N454="sníž. přenesená",J454,0)</f>
        <v>0</v>
      </c>
      <c r="BI454" s="143">
        <f>IF(N454="nulová",J454,0)</f>
        <v>0</v>
      </c>
      <c r="BJ454" s="14" t="s">
        <v>86</v>
      </c>
      <c r="BK454" s="143">
        <f>ROUND(I454*H454,2)</f>
        <v>0</v>
      </c>
      <c r="BL454" s="14" t="s">
        <v>146</v>
      </c>
      <c r="BM454" s="142" t="s">
        <v>823</v>
      </c>
    </row>
    <row r="455" spans="2:65" s="1" customFormat="1" ht="19.2">
      <c r="B455" s="29"/>
      <c r="D455" s="144" t="s">
        <v>148</v>
      </c>
      <c r="F455" s="145" t="s">
        <v>822</v>
      </c>
      <c r="I455" s="146"/>
      <c r="L455" s="29"/>
      <c r="M455" s="147"/>
      <c r="T455" s="53"/>
      <c r="AT455" s="14" t="s">
        <v>148</v>
      </c>
      <c r="AU455" s="14" t="s">
        <v>139</v>
      </c>
    </row>
    <row r="456" spans="2:65" s="1" customFormat="1" ht="16.5" customHeight="1">
      <c r="B456" s="29"/>
      <c r="C456" s="130" t="s">
        <v>824</v>
      </c>
      <c r="D456" s="130" t="s">
        <v>142</v>
      </c>
      <c r="E456" s="131" t="s">
        <v>150</v>
      </c>
      <c r="F456" s="132" t="s">
        <v>825</v>
      </c>
      <c r="G456" s="133" t="s">
        <v>1</v>
      </c>
      <c r="H456" s="134">
        <v>0</v>
      </c>
      <c r="I456" s="135"/>
      <c r="J456" s="136">
        <f>ROUND(I456*H456,2)</f>
        <v>0</v>
      </c>
      <c r="K456" s="137"/>
      <c r="L456" s="29"/>
      <c r="M456" s="138" t="s">
        <v>1</v>
      </c>
      <c r="N456" s="139" t="s">
        <v>43</v>
      </c>
      <c r="P456" s="140">
        <f>O456*H456</f>
        <v>0</v>
      </c>
      <c r="Q456" s="140">
        <v>0</v>
      </c>
      <c r="R456" s="140">
        <f>Q456*H456</f>
        <v>0</v>
      </c>
      <c r="S456" s="140">
        <v>0</v>
      </c>
      <c r="T456" s="141">
        <f>S456*H456</f>
        <v>0</v>
      </c>
      <c r="AR456" s="142" t="s">
        <v>146</v>
      </c>
      <c r="AT456" s="142" t="s">
        <v>142</v>
      </c>
      <c r="AU456" s="142" t="s">
        <v>139</v>
      </c>
      <c r="AY456" s="14" t="s">
        <v>138</v>
      </c>
      <c r="BE456" s="143">
        <f>IF(N456="základní",J456,0)</f>
        <v>0</v>
      </c>
      <c r="BF456" s="143">
        <f>IF(N456="snížená",J456,0)</f>
        <v>0</v>
      </c>
      <c r="BG456" s="143">
        <f>IF(N456="zákl. přenesená",J456,0)</f>
        <v>0</v>
      </c>
      <c r="BH456" s="143">
        <f>IF(N456="sníž. přenesená",J456,0)</f>
        <v>0</v>
      </c>
      <c r="BI456" s="143">
        <f>IF(N456="nulová",J456,0)</f>
        <v>0</v>
      </c>
      <c r="BJ456" s="14" t="s">
        <v>86</v>
      </c>
      <c r="BK456" s="143">
        <f>ROUND(I456*H456,2)</f>
        <v>0</v>
      </c>
      <c r="BL456" s="14" t="s">
        <v>146</v>
      </c>
      <c r="BM456" s="142" t="s">
        <v>826</v>
      </c>
    </row>
    <row r="457" spans="2:65" s="1" customFormat="1" ht="10.199999999999999">
      <c r="B457" s="29"/>
      <c r="D457" s="144" t="s">
        <v>148</v>
      </c>
      <c r="F457" s="145" t="s">
        <v>825</v>
      </c>
      <c r="I457" s="146"/>
      <c r="L457" s="29"/>
      <c r="M457" s="147"/>
      <c r="T457" s="53"/>
      <c r="AT457" s="14" t="s">
        <v>148</v>
      </c>
      <c r="AU457" s="14" t="s">
        <v>139</v>
      </c>
    </row>
    <row r="458" spans="2:65" s="11" customFormat="1" ht="22.8" customHeight="1">
      <c r="B458" s="118"/>
      <c r="D458" s="119" t="s">
        <v>77</v>
      </c>
      <c r="E458" s="128" t="s">
        <v>827</v>
      </c>
      <c r="F458" s="128" t="s">
        <v>828</v>
      </c>
      <c r="I458" s="121"/>
      <c r="J458" s="129">
        <f>BK458</f>
        <v>0</v>
      </c>
      <c r="L458" s="118"/>
      <c r="M458" s="123"/>
      <c r="P458" s="124">
        <f>SUM(P459:P460)</f>
        <v>0</v>
      </c>
      <c r="R458" s="124">
        <f>SUM(R459:R460)</f>
        <v>2.0000000000000001E-4</v>
      </c>
      <c r="T458" s="125">
        <f>SUM(T459:T460)</f>
        <v>0</v>
      </c>
      <c r="AR458" s="119" t="s">
        <v>88</v>
      </c>
      <c r="AT458" s="126" t="s">
        <v>77</v>
      </c>
      <c r="AU458" s="126" t="s">
        <v>86</v>
      </c>
      <c r="AY458" s="119" t="s">
        <v>138</v>
      </c>
      <c r="BK458" s="127">
        <f>SUM(BK459:BK460)</f>
        <v>0</v>
      </c>
    </row>
    <row r="459" spans="2:65" s="1" customFormat="1" ht="16.5" customHeight="1">
      <c r="B459" s="29"/>
      <c r="C459" s="130" t="s">
        <v>829</v>
      </c>
      <c r="D459" s="130" t="s">
        <v>142</v>
      </c>
      <c r="E459" s="131" t="s">
        <v>830</v>
      </c>
      <c r="F459" s="132" t="s">
        <v>831</v>
      </c>
      <c r="G459" s="133" t="s">
        <v>145</v>
      </c>
      <c r="H459" s="134">
        <v>1</v>
      </c>
      <c r="I459" s="135"/>
      <c r="J459" s="136">
        <f>ROUND(I459*H459,2)</f>
        <v>0</v>
      </c>
      <c r="K459" s="137"/>
      <c r="L459" s="29"/>
      <c r="M459" s="138" t="s">
        <v>1</v>
      </c>
      <c r="N459" s="139" t="s">
        <v>43</v>
      </c>
      <c r="P459" s="140">
        <f>O459*H459</f>
        <v>0</v>
      </c>
      <c r="Q459" s="140">
        <v>2.0000000000000001E-4</v>
      </c>
      <c r="R459" s="140">
        <f>Q459*H459</f>
        <v>2.0000000000000001E-4</v>
      </c>
      <c r="S459" s="140">
        <v>0</v>
      </c>
      <c r="T459" s="141">
        <f>S459*H459</f>
        <v>0</v>
      </c>
      <c r="AR459" s="142" t="s">
        <v>224</v>
      </c>
      <c r="AT459" s="142" t="s">
        <v>142</v>
      </c>
      <c r="AU459" s="142" t="s">
        <v>88</v>
      </c>
      <c r="AY459" s="14" t="s">
        <v>138</v>
      </c>
      <c r="BE459" s="143">
        <f>IF(N459="základní",J459,0)</f>
        <v>0</v>
      </c>
      <c r="BF459" s="143">
        <f>IF(N459="snížená",J459,0)</f>
        <v>0</v>
      </c>
      <c r="BG459" s="143">
        <f>IF(N459="zákl. přenesená",J459,0)</f>
        <v>0</v>
      </c>
      <c r="BH459" s="143">
        <f>IF(N459="sníž. přenesená",J459,0)</f>
        <v>0</v>
      </c>
      <c r="BI459" s="143">
        <f>IF(N459="nulová",J459,0)</f>
        <v>0</v>
      </c>
      <c r="BJ459" s="14" t="s">
        <v>86</v>
      </c>
      <c r="BK459" s="143">
        <f>ROUND(I459*H459,2)</f>
        <v>0</v>
      </c>
      <c r="BL459" s="14" t="s">
        <v>224</v>
      </c>
      <c r="BM459" s="142" t="s">
        <v>832</v>
      </c>
    </row>
    <row r="460" spans="2:65" s="1" customFormat="1" ht="19.2">
      <c r="B460" s="29"/>
      <c r="D460" s="144" t="s">
        <v>148</v>
      </c>
      <c r="F460" s="145" t="s">
        <v>833</v>
      </c>
      <c r="I460" s="146"/>
      <c r="L460" s="29"/>
      <c r="M460" s="169"/>
      <c r="N460" s="170"/>
      <c r="O460" s="170"/>
      <c r="P460" s="170"/>
      <c r="Q460" s="170"/>
      <c r="R460" s="170"/>
      <c r="S460" s="170"/>
      <c r="T460" s="171"/>
      <c r="AT460" s="14" t="s">
        <v>148</v>
      </c>
      <c r="AU460" s="14" t="s">
        <v>88</v>
      </c>
    </row>
    <row r="461" spans="2:65" s="1" customFormat="1" ht="6.9" customHeight="1">
      <c r="B461" s="41"/>
      <c r="C461" s="42"/>
      <c r="D461" s="42"/>
      <c r="E461" s="42"/>
      <c r="F461" s="42"/>
      <c r="G461" s="42"/>
      <c r="H461" s="42"/>
      <c r="I461" s="42"/>
      <c r="J461" s="42"/>
      <c r="K461" s="42"/>
      <c r="L461" s="29"/>
    </row>
  </sheetData>
  <sheetProtection algorithmName="SHA-512" hashValue="7cYvdwtlB8/o6xdODmoga5n/kjKMb/q8bis/1/Ek7wM+xjuhNwUh+W2c5vj6intIrcW97MuQJW0zLB2xdz5oIA==" saltValue="wJYRB4I6nuGiy+2ky+tBpvLth4G4tGTQzH15lXCdQzMFA2aIrBChOcABjhPMR1T9rrDcIqHdKZB/5rDfWzkB2Q==" spinCount="100000" sheet="1" objects="1" scenarios="1" formatColumns="0" formatRows="0" autoFilter="0"/>
  <autoFilter ref="C134:K460" xr:uid="{00000000-0009-0000-0000-000001000000}"/>
  <mergeCells count="9">
    <mergeCell ref="E87:H87"/>
    <mergeCell ref="E125:H125"/>
    <mergeCell ref="E127:H127"/>
    <mergeCell ref="L2:V2"/>
    <mergeCell ref="E7:H7"/>
    <mergeCell ref="E9:H9"/>
    <mergeCell ref="E18:H18"/>
    <mergeCell ref="E27:H27"/>
    <mergeCell ref="E85:H85"/>
  </mergeCells>
  <hyperlinks>
    <hyperlink ref="F174" r:id="rId1" xr:uid="{00000000-0004-0000-0100-000000000000}"/>
    <hyperlink ref="F202" r:id="rId2" xr:uid="{00000000-0004-0000-0100-000001000000}"/>
    <hyperlink ref="F223" r:id="rId3" xr:uid="{00000000-0004-0000-0100-000002000000}"/>
    <hyperlink ref="F241" r:id="rId4" xr:uid="{00000000-0004-0000-0100-000003000000}"/>
    <hyperlink ref="F253" r:id="rId5" xr:uid="{00000000-0004-0000-0100-000004000000}"/>
    <hyperlink ref="F260" r:id="rId6" xr:uid="{00000000-0004-0000-0100-000005000000}"/>
    <hyperlink ref="F306" r:id="rId7" xr:uid="{00000000-0004-0000-0100-000006000000}"/>
    <hyperlink ref="F311" r:id="rId8" xr:uid="{00000000-0004-0000-0100-000007000000}"/>
    <hyperlink ref="F314" r:id="rId9" xr:uid="{00000000-0004-0000-0100-000008000000}"/>
    <hyperlink ref="F325" r:id="rId10" xr:uid="{00000000-0004-0000-0100-000009000000}"/>
    <hyperlink ref="F328" r:id="rId11" xr:uid="{00000000-0004-0000-0100-00000A000000}"/>
    <hyperlink ref="F341" r:id="rId12" xr:uid="{00000000-0004-0000-0100-00000B000000}"/>
    <hyperlink ref="F351" r:id="rId13" xr:uid="{00000000-0004-0000-0100-00000C000000}"/>
    <hyperlink ref="F354" r:id="rId14" xr:uid="{00000000-0004-0000-0100-00000D000000}"/>
    <hyperlink ref="F398" r:id="rId15" xr:uid="{00000000-0004-0000-0100-00000E000000}"/>
    <hyperlink ref="F401" r:id="rId16" xr:uid="{00000000-0004-0000-0100-00000F000000}"/>
    <hyperlink ref="F408" r:id="rId17" xr:uid="{00000000-0004-0000-0100-000010000000}"/>
    <hyperlink ref="F411" r:id="rId18" xr:uid="{00000000-0004-0000-0100-00001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14"/>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0" width="22.28515625" customWidth="1"/>
    <col min="11" max="11" width="22.28515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6"/>
      <c r="M2" s="176"/>
      <c r="N2" s="176"/>
      <c r="O2" s="176"/>
      <c r="P2" s="176"/>
      <c r="Q2" s="176"/>
      <c r="R2" s="176"/>
      <c r="S2" s="176"/>
      <c r="T2" s="176"/>
      <c r="U2" s="176"/>
      <c r="V2" s="176"/>
      <c r="AT2" s="14" t="s">
        <v>91</v>
      </c>
    </row>
    <row r="3" spans="2:46" ht="6.9" customHeight="1">
      <c r="B3" s="15"/>
      <c r="C3" s="16"/>
      <c r="D3" s="16"/>
      <c r="E3" s="16"/>
      <c r="F3" s="16"/>
      <c r="G3" s="16"/>
      <c r="H3" s="16"/>
      <c r="I3" s="16"/>
      <c r="J3" s="16"/>
      <c r="K3" s="16"/>
      <c r="L3" s="17"/>
      <c r="AT3" s="14" t="s">
        <v>78</v>
      </c>
    </row>
    <row r="4" spans="2:46" ht="24.9" customHeight="1">
      <c r="B4" s="17"/>
      <c r="D4" s="18" t="s">
        <v>95</v>
      </c>
      <c r="L4" s="17"/>
      <c r="M4" s="85" t="s">
        <v>10</v>
      </c>
      <c r="AT4" s="14" t="s">
        <v>4</v>
      </c>
    </row>
    <row r="5" spans="2:46" ht="6.9" customHeight="1">
      <c r="B5" s="17"/>
      <c r="L5" s="17"/>
    </row>
    <row r="6" spans="2:46" ht="12" customHeight="1">
      <c r="B6" s="17"/>
      <c r="D6" s="24" t="s">
        <v>16</v>
      </c>
      <c r="L6" s="17"/>
    </row>
    <row r="7" spans="2:46" ht="16.5" customHeight="1">
      <c r="B7" s="17"/>
      <c r="E7" s="210" t="str">
        <f>'Rekapitulace stavby'!K6</f>
        <v>ZUŠ Ostrava_Rekonstrukce zdroje vytápění</v>
      </c>
      <c r="F7" s="211"/>
      <c r="G7" s="211"/>
      <c r="H7" s="211"/>
      <c r="L7" s="17"/>
    </row>
    <row r="8" spans="2:46" s="1" customFormat="1" ht="12" customHeight="1">
      <c r="B8" s="29"/>
      <c r="D8" s="24" t="s">
        <v>96</v>
      </c>
      <c r="L8" s="29"/>
    </row>
    <row r="9" spans="2:46" s="1" customFormat="1" ht="16.5" customHeight="1">
      <c r="B9" s="29"/>
      <c r="E9" s="191" t="s">
        <v>834</v>
      </c>
      <c r="F9" s="212"/>
      <c r="G9" s="212"/>
      <c r="H9" s="212"/>
      <c r="L9" s="29"/>
    </row>
    <row r="10" spans="2:46" s="1" customFormat="1" ht="10.199999999999999">
      <c r="B10" s="29"/>
      <c r="L10" s="29"/>
    </row>
    <row r="11" spans="2:46" s="1" customFormat="1" ht="12" customHeight="1">
      <c r="B11" s="29"/>
      <c r="D11" s="24" t="s">
        <v>18</v>
      </c>
      <c r="F11" s="22" t="s">
        <v>1</v>
      </c>
      <c r="I11" s="24" t="s">
        <v>19</v>
      </c>
      <c r="J11" s="22" t="s">
        <v>1</v>
      </c>
      <c r="L11" s="29"/>
    </row>
    <row r="12" spans="2:46" s="1" customFormat="1" ht="12" customHeight="1">
      <c r="B12" s="29"/>
      <c r="D12" s="24" t="s">
        <v>20</v>
      </c>
      <c r="F12" s="22" t="s">
        <v>21</v>
      </c>
      <c r="I12" s="24" t="s">
        <v>22</v>
      </c>
      <c r="J12" s="49" t="str">
        <f>'Rekapitulace stavby'!AN8</f>
        <v>23. 7. 2024</v>
      </c>
      <c r="L12" s="29"/>
    </row>
    <row r="13" spans="2:46" s="1" customFormat="1" ht="10.8" customHeight="1">
      <c r="B13" s="29"/>
      <c r="L13" s="29"/>
    </row>
    <row r="14" spans="2:46" s="1" customFormat="1" ht="12" customHeight="1">
      <c r="B14" s="29"/>
      <c r="D14" s="24" t="s">
        <v>24</v>
      </c>
      <c r="I14" s="24" t="s">
        <v>25</v>
      </c>
      <c r="J14" s="22" t="s">
        <v>26</v>
      </c>
      <c r="L14" s="29"/>
    </row>
    <row r="15" spans="2:46" s="1" customFormat="1" ht="18" customHeight="1">
      <c r="B15" s="29"/>
      <c r="E15" s="22" t="s">
        <v>27</v>
      </c>
      <c r="I15" s="24" t="s">
        <v>28</v>
      </c>
      <c r="J15" s="22" t="s">
        <v>1</v>
      </c>
      <c r="L15" s="29"/>
    </row>
    <row r="16" spans="2:46" s="1" customFormat="1" ht="6.9" customHeight="1">
      <c r="B16" s="29"/>
      <c r="L16" s="29"/>
    </row>
    <row r="17" spans="2:12" s="1" customFormat="1" ht="12" customHeight="1">
      <c r="B17" s="29"/>
      <c r="D17" s="24" t="s">
        <v>29</v>
      </c>
      <c r="I17" s="24" t="s">
        <v>25</v>
      </c>
      <c r="J17" s="25" t="str">
        <f>'Rekapitulace stavby'!AN13</f>
        <v>Vyplň údaj</v>
      </c>
      <c r="L17" s="29"/>
    </row>
    <row r="18" spans="2:12" s="1" customFormat="1" ht="18" customHeight="1">
      <c r="B18" s="29"/>
      <c r="E18" s="213" t="str">
        <f>'Rekapitulace stavby'!E14</f>
        <v>Vyplň údaj</v>
      </c>
      <c r="F18" s="175"/>
      <c r="G18" s="175"/>
      <c r="H18" s="175"/>
      <c r="I18" s="24" t="s">
        <v>28</v>
      </c>
      <c r="J18" s="25" t="str">
        <f>'Rekapitulace stavby'!AN14</f>
        <v>Vyplň údaj</v>
      </c>
      <c r="L18" s="29"/>
    </row>
    <row r="19" spans="2:12" s="1" customFormat="1" ht="6.9" customHeight="1">
      <c r="B19" s="29"/>
      <c r="L19" s="29"/>
    </row>
    <row r="20" spans="2:12" s="1" customFormat="1" ht="12" customHeight="1">
      <c r="B20" s="29"/>
      <c r="D20" s="24" t="s">
        <v>31</v>
      </c>
      <c r="I20" s="24" t="s">
        <v>25</v>
      </c>
      <c r="J20" s="22" t="s">
        <v>32</v>
      </c>
      <c r="L20" s="29"/>
    </row>
    <row r="21" spans="2:12" s="1" customFormat="1" ht="18" customHeight="1">
      <c r="B21" s="29"/>
      <c r="E21" s="22" t="s">
        <v>33</v>
      </c>
      <c r="I21" s="24" t="s">
        <v>28</v>
      </c>
      <c r="J21" s="22" t="s">
        <v>1</v>
      </c>
      <c r="L21" s="29"/>
    </row>
    <row r="22" spans="2:12" s="1" customFormat="1" ht="6.9" customHeight="1">
      <c r="B22" s="29"/>
      <c r="L22" s="29"/>
    </row>
    <row r="23" spans="2:12" s="1" customFormat="1" ht="12" customHeight="1">
      <c r="B23" s="29"/>
      <c r="D23" s="24" t="s">
        <v>35</v>
      </c>
      <c r="I23" s="24" t="s">
        <v>25</v>
      </c>
      <c r="J23" s="22" t="str">
        <f>IF('Rekapitulace stavby'!AN19="","",'Rekapitulace stavby'!AN19)</f>
        <v/>
      </c>
      <c r="L23" s="29"/>
    </row>
    <row r="24" spans="2:12" s="1" customFormat="1" ht="18" customHeight="1">
      <c r="B24" s="29"/>
      <c r="E24" s="22" t="str">
        <f>IF('Rekapitulace stavby'!E20="","",'Rekapitulace stavby'!E20)</f>
        <v xml:space="preserve"> </v>
      </c>
      <c r="I24" s="24" t="s">
        <v>28</v>
      </c>
      <c r="J24" s="22" t="str">
        <f>IF('Rekapitulace stavby'!AN20="","",'Rekapitulace stavby'!AN20)</f>
        <v/>
      </c>
      <c r="L24" s="29"/>
    </row>
    <row r="25" spans="2:12" s="1" customFormat="1" ht="6.9" customHeight="1">
      <c r="B25" s="29"/>
      <c r="L25" s="29"/>
    </row>
    <row r="26" spans="2:12" s="1" customFormat="1" ht="12" customHeight="1">
      <c r="B26" s="29"/>
      <c r="D26" s="24" t="s">
        <v>37</v>
      </c>
      <c r="L26" s="29"/>
    </row>
    <row r="27" spans="2:12" s="7" customFormat="1" ht="119.25" customHeight="1">
      <c r="B27" s="86"/>
      <c r="E27" s="180" t="s">
        <v>98</v>
      </c>
      <c r="F27" s="180"/>
      <c r="G27" s="180"/>
      <c r="H27" s="180"/>
      <c r="L27" s="86"/>
    </row>
    <row r="28" spans="2:12" s="1" customFormat="1" ht="6.9" customHeight="1">
      <c r="B28" s="29"/>
      <c r="L28" s="29"/>
    </row>
    <row r="29" spans="2:12" s="1" customFormat="1" ht="6.9" customHeight="1">
      <c r="B29" s="29"/>
      <c r="D29" s="50"/>
      <c r="E29" s="50"/>
      <c r="F29" s="50"/>
      <c r="G29" s="50"/>
      <c r="H29" s="50"/>
      <c r="I29" s="50"/>
      <c r="J29" s="50"/>
      <c r="K29" s="50"/>
      <c r="L29" s="29"/>
    </row>
    <row r="30" spans="2:12" s="1" customFormat="1" ht="25.35" customHeight="1">
      <c r="B30" s="29"/>
      <c r="D30" s="87" t="s">
        <v>38</v>
      </c>
      <c r="J30" s="63">
        <f>ROUND(J125, 2)</f>
        <v>0</v>
      </c>
      <c r="L30" s="29"/>
    </row>
    <row r="31" spans="2:12" s="1" customFormat="1" ht="6.9" customHeight="1">
      <c r="B31" s="29"/>
      <c r="D31" s="50"/>
      <c r="E31" s="50"/>
      <c r="F31" s="50"/>
      <c r="G31" s="50"/>
      <c r="H31" s="50"/>
      <c r="I31" s="50"/>
      <c r="J31" s="50"/>
      <c r="K31" s="50"/>
      <c r="L31" s="29"/>
    </row>
    <row r="32" spans="2:12" s="1" customFormat="1" ht="14.4" customHeight="1">
      <c r="B32" s="29"/>
      <c r="F32" s="32" t="s">
        <v>40</v>
      </c>
      <c r="I32" s="32" t="s">
        <v>39</v>
      </c>
      <c r="J32" s="32" t="s">
        <v>41</v>
      </c>
      <c r="L32" s="29"/>
    </row>
    <row r="33" spans="2:12" s="1" customFormat="1" ht="14.4" customHeight="1">
      <c r="B33" s="29"/>
      <c r="D33" s="52" t="s">
        <v>42</v>
      </c>
      <c r="E33" s="24" t="s">
        <v>43</v>
      </c>
      <c r="F33" s="88">
        <f>ROUND((SUM(BE125:BE213)),  2)</f>
        <v>0</v>
      </c>
      <c r="I33" s="89">
        <v>0.21</v>
      </c>
      <c r="J33" s="88">
        <f>ROUND(((SUM(BE125:BE213))*I33),  2)</f>
        <v>0</v>
      </c>
      <c r="L33" s="29"/>
    </row>
    <row r="34" spans="2:12" s="1" customFormat="1" ht="14.4" customHeight="1">
      <c r="B34" s="29"/>
      <c r="E34" s="24" t="s">
        <v>44</v>
      </c>
      <c r="F34" s="88">
        <f>ROUND((SUM(BF125:BF213)),  2)</f>
        <v>0</v>
      </c>
      <c r="I34" s="89">
        <v>0.12</v>
      </c>
      <c r="J34" s="88">
        <f>ROUND(((SUM(BF125:BF213))*I34),  2)</f>
        <v>0</v>
      </c>
      <c r="L34" s="29"/>
    </row>
    <row r="35" spans="2:12" s="1" customFormat="1" ht="14.4" hidden="1" customHeight="1">
      <c r="B35" s="29"/>
      <c r="E35" s="24" t="s">
        <v>45</v>
      </c>
      <c r="F35" s="88">
        <f>ROUND((SUM(BG125:BG213)),  2)</f>
        <v>0</v>
      </c>
      <c r="I35" s="89">
        <v>0.21</v>
      </c>
      <c r="J35" s="88">
        <f>0</f>
        <v>0</v>
      </c>
      <c r="L35" s="29"/>
    </row>
    <row r="36" spans="2:12" s="1" customFormat="1" ht="14.4" hidden="1" customHeight="1">
      <c r="B36" s="29"/>
      <c r="E36" s="24" t="s">
        <v>46</v>
      </c>
      <c r="F36" s="88">
        <f>ROUND((SUM(BH125:BH213)),  2)</f>
        <v>0</v>
      </c>
      <c r="I36" s="89">
        <v>0.12</v>
      </c>
      <c r="J36" s="88">
        <f>0</f>
        <v>0</v>
      </c>
      <c r="L36" s="29"/>
    </row>
    <row r="37" spans="2:12" s="1" customFormat="1" ht="14.4" hidden="1" customHeight="1">
      <c r="B37" s="29"/>
      <c r="E37" s="24" t="s">
        <v>47</v>
      </c>
      <c r="F37" s="88">
        <f>ROUND((SUM(BI125:BI213)),  2)</f>
        <v>0</v>
      </c>
      <c r="I37" s="89">
        <v>0</v>
      </c>
      <c r="J37" s="88">
        <f>0</f>
        <v>0</v>
      </c>
      <c r="L37" s="29"/>
    </row>
    <row r="38" spans="2:12" s="1" customFormat="1" ht="6.9" customHeight="1">
      <c r="B38" s="29"/>
      <c r="L38" s="29"/>
    </row>
    <row r="39" spans="2:12" s="1" customFormat="1" ht="25.35" customHeight="1">
      <c r="B39" s="29"/>
      <c r="C39" s="90"/>
      <c r="D39" s="91" t="s">
        <v>48</v>
      </c>
      <c r="E39" s="54"/>
      <c r="F39" s="54"/>
      <c r="G39" s="92" t="s">
        <v>49</v>
      </c>
      <c r="H39" s="93" t="s">
        <v>50</v>
      </c>
      <c r="I39" s="54"/>
      <c r="J39" s="94">
        <f>SUM(J30:J37)</f>
        <v>0</v>
      </c>
      <c r="K39" s="95"/>
      <c r="L39" s="29"/>
    </row>
    <row r="40" spans="2:12" s="1" customFormat="1" ht="14.4" customHeight="1">
      <c r="B40" s="29"/>
      <c r="L40" s="29"/>
    </row>
    <row r="41" spans="2:12" ht="14.4" customHeight="1">
      <c r="B41" s="17"/>
      <c r="L41" s="17"/>
    </row>
    <row r="42" spans="2:12" ht="14.4" customHeight="1">
      <c r="B42" s="17"/>
      <c r="L42" s="17"/>
    </row>
    <row r="43" spans="2:12" ht="14.4" customHeight="1">
      <c r="B43" s="17"/>
      <c r="L43" s="17"/>
    </row>
    <row r="44" spans="2:12" ht="14.4" customHeight="1">
      <c r="B44" s="17"/>
      <c r="L44" s="17"/>
    </row>
    <row r="45" spans="2:12" ht="14.4" customHeight="1">
      <c r="B45" s="17"/>
      <c r="L45" s="17"/>
    </row>
    <row r="46" spans="2:12" ht="14.4" customHeight="1">
      <c r="B46" s="17"/>
      <c r="L46" s="17"/>
    </row>
    <row r="47" spans="2:12" ht="14.4" customHeight="1">
      <c r="B47" s="17"/>
      <c r="L47" s="17"/>
    </row>
    <row r="48" spans="2:12" ht="14.4" customHeight="1">
      <c r="B48" s="17"/>
      <c r="L48" s="17"/>
    </row>
    <row r="49" spans="2:12" ht="14.4" customHeight="1">
      <c r="B49" s="17"/>
      <c r="L49" s="17"/>
    </row>
    <row r="50" spans="2:12" s="1" customFormat="1" ht="14.4" customHeight="1">
      <c r="B50" s="29"/>
      <c r="D50" s="38" t="s">
        <v>51</v>
      </c>
      <c r="E50" s="39"/>
      <c r="F50" s="39"/>
      <c r="G50" s="38" t="s">
        <v>52</v>
      </c>
      <c r="H50" s="39"/>
      <c r="I50" s="39"/>
      <c r="J50" s="39"/>
      <c r="K50" s="39"/>
      <c r="L50" s="29"/>
    </row>
    <row r="51" spans="2:12" ht="10.199999999999999">
      <c r="B51" s="17"/>
      <c r="L51" s="17"/>
    </row>
    <row r="52" spans="2:12" ht="10.199999999999999">
      <c r="B52" s="17"/>
      <c r="L52" s="17"/>
    </row>
    <row r="53" spans="2:12" ht="10.199999999999999">
      <c r="B53" s="17"/>
      <c r="L53" s="17"/>
    </row>
    <row r="54" spans="2:12" ht="10.199999999999999">
      <c r="B54" s="17"/>
      <c r="L54" s="17"/>
    </row>
    <row r="55" spans="2:12" ht="10.199999999999999">
      <c r="B55" s="17"/>
      <c r="L55" s="17"/>
    </row>
    <row r="56" spans="2:12" ht="10.199999999999999">
      <c r="B56" s="17"/>
      <c r="L56" s="17"/>
    </row>
    <row r="57" spans="2:12" ht="10.199999999999999">
      <c r="B57" s="17"/>
      <c r="L57" s="17"/>
    </row>
    <row r="58" spans="2:12" ht="10.199999999999999">
      <c r="B58" s="17"/>
      <c r="L58" s="17"/>
    </row>
    <row r="59" spans="2:12" ht="10.199999999999999">
      <c r="B59" s="17"/>
      <c r="L59" s="17"/>
    </row>
    <row r="60" spans="2:12" ht="10.199999999999999">
      <c r="B60" s="17"/>
      <c r="L60" s="17"/>
    </row>
    <row r="61" spans="2:12" s="1" customFormat="1" ht="13.2">
      <c r="B61" s="29"/>
      <c r="D61" s="40" t="s">
        <v>53</v>
      </c>
      <c r="E61" s="31"/>
      <c r="F61" s="96" t="s">
        <v>54</v>
      </c>
      <c r="G61" s="40" t="s">
        <v>53</v>
      </c>
      <c r="H61" s="31"/>
      <c r="I61" s="31"/>
      <c r="J61" s="97" t="s">
        <v>54</v>
      </c>
      <c r="K61" s="31"/>
      <c r="L61" s="29"/>
    </row>
    <row r="62" spans="2:12" ht="10.199999999999999">
      <c r="B62" s="17"/>
      <c r="L62" s="17"/>
    </row>
    <row r="63" spans="2:12" ht="10.199999999999999">
      <c r="B63" s="17"/>
      <c r="L63" s="17"/>
    </row>
    <row r="64" spans="2:12" ht="10.199999999999999">
      <c r="B64" s="17"/>
      <c r="L64" s="17"/>
    </row>
    <row r="65" spans="2:12" s="1" customFormat="1" ht="13.2">
      <c r="B65" s="29"/>
      <c r="D65" s="38" t="s">
        <v>55</v>
      </c>
      <c r="E65" s="39"/>
      <c r="F65" s="39"/>
      <c r="G65" s="38" t="s">
        <v>56</v>
      </c>
      <c r="H65" s="39"/>
      <c r="I65" s="39"/>
      <c r="J65" s="39"/>
      <c r="K65" s="39"/>
      <c r="L65" s="29"/>
    </row>
    <row r="66" spans="2:12" ht="10.199999999999999">
      <c r="B66" s="17"/>
      <c r="L66" s="17"/>
    </row>
    <row r="67" spans="2:12" ht="10.199999999999999">
      <c r="B67" s="17"/>
      <c r="L67" s="17"/>
    </row>
    <row r="68" spans="2:12" ht="10.199999999999999">
      <c r="B68" s="17"/>
      <c r="L68" s="17"/>
    </row>
    <row r="69" spans="2:12" ht="10.199999999999999">
      <c r="B69" s="17"/>
      <c r="L69" s="17"/>
    </row>
    <row r="70" spans="2:12" ht="10.199999999999999">
      <c r="B70" s="17"/>
      <c r="L70" s="17"/>
    </row>
    <row r="71" spans="2:12" ht="10.199999999999999">
      <c r="B71" s="17"/>
      <c r="L71" s="17"/>
    </row>
    <row r="72" spans="2:12" ht="10.199999999999999">
      <c r="B72" s="17"/>
      <c r="L72" s="17"/>
    </row>
    <row r="73" spans="2:12" ht="10.199999999999999">
      <c r="B73" s="17"/>
      <c r="L73" s="17"/>
    </row>
    <row r="74" spans="2:12" ht="10.199999999999999">
      <c r="B74" s="17"/>
      <c r="L74" s="17"/>
    </row>
    <row r="75" spans="2:12" ht="10.199999999999999">
      <c r="B75" s="17"/>
      <c r="L75" s="17"/>
    </row>
    <row r="76" spans="2:12" s="1" customFormat="1" ht="13.2">
      <c r="B76" s="29"/>
      <c r="D76" s="40" t="s">
        <v>53</v>
      </c>
      <c r="E76" s="31"/>
      <c r="F76" s="96" t="s">
        <v>54</v>
      </c>
      <c r="G76" s="40" t="s">
        <v>53</v>
      </c>
      <c r="H76" s="31"/>
      <c r="I76" s="31"/>
      <c r="J76" s="97" t="s">
        <v>54</v>
      </c>
      <c r="K76" s="31"/>
      <c r="L76" s="29"/>
    </row>
    <row r="77" spans="2:12" s="1" customFormat="1" ht="14.4" customHeight="1">
      <c r="B77" s="41"/>
      <c r="C77" s="42"/>
      <c r="D77" s="42"/>
      <c r="E77" s="42"/>
      <c r="F77" s="42"/>
      <c r="G77" s="42"/>
      <c r="H77" s="42"/>
      <c r="I77" s="42"/>
      <c r="J77" s="42"/>
      <c r="K77" s="42"/>
      <c r="L77" s="29"/>
    </row>
    <row r="81" spans="2:47" s="1" customFormat="1" ht="6.9" customHeight="1">
      <c r="B81" s="43"/>
      <c r="C81" s="44"/>
      <c r="D81" s="44"/>
      <c r="E81" s="44"/>
      <c r="F81" s="44"/>
      <c r="G81" s="44"/>
      <c r="H81" s="44"/>
      <c r="I81" s="44"/>
      <c r="J81" s="44"/>
      <c r="K81" s="44"/>
      <c r="L81" s="29"/>
    </row>
    <row r="82" spans="2:47" s="1" customFormat="1" ht="24.9" customHeight="1">
      <c r="B82" s="29"/>
      <c r="C82" s="18" t="s">
        <v>99</v>
      </c>
      <c r="L82" s="29"/>
    </row>
    <row r="83" spans="2:47" s="1" customFormat="1" ht="6.9" customHeight="1">
      <c r="B83" s="29"/>
      <c r="L83" s="29"/>
    </row>
    <row r="84" spans="2:47" s="1" customFormat="1" ht="12" customHeight="1">
      <c r="B84" s="29"/>
      <c r="C84" s="24" t="s">
        <v>16</v>
      </c>
      <c r="L84" s="29"/>
    </row>
    <row r="85" spans="2:47" s="1" customFormat="1" ht="16.5" customHeight="1">
      <c r="B85" s="29"/>
      <c r="E85" s="210" t="str">
        <f>E7</f>
        <v>ZUŠ Ostrava_Rekonstrukce zdroje vytápění</v>
      </c>
      <c r="F85" s="211"/>
      <c r="G85" s="211"/>
      <c r="H85" s="211"/>
      <c r="L85" s="29"/>
    </row>
    <row r="86" spans="2:47" s="1" customFormat="1" ht="12" customHeight="1">
      <c r="B86" s="29"/>
      <c r="C86" s="24" t="s">
        <v>96</v>
      </c>
      <c r="L86" s="29"/>
    </row>
    <row r="87" spans="2:47" s="1" customFormat="1" ht="16.5" customHeight="1">
      <c r="B87" s="29"/>
      <c r="E87" s="191" t="str">
        <f>E9</f>
        <v xml:space="preserve">43-24-7P2 - Plynová odběrná zařízení </v>
      </c>
      <c r="F87" s="212"/>
      <c r="G87" s="212"/>
      <c r="H87" s="212"/>
      <c r="L87" s="29"/>
    </row>
    <row r="88" spans="2:47" s="1" customFormat="1" ht="6.9" customHeight="1">
      <c r="B88" s="29"/>
      <c r="L88" s="29"/>
    </row>
    <row r="89" spans="2:47" s="1" customFormat="1" ht="12" customHeight="1">
      <c r="B89" s="29"/>
      <c r="C89" s="24" t="s">
        <v>20</v>
      </c>
      <c r="F89" s="22" t="str">
        <f>F12</f>
        <v>ZUŠ Sokolská třída 15</v>
      </c>
      <c r="I89" s="24" t="s">
        <v>22</v>
      </c>
      <c r="J89" s="49" t="str">
        <f>IF(J12="","",J12)</f>
        <v>23. 7. 2024</v>
      </c>
      <c r="L89" s="29"/>
    </row>
    <row r="90" spans="2:47" s="1" customFormat="1" ht="6.9" customHeight="1">
      <c r="B90" s="29"/>
      <c r="L90" s="29"/>
    </row>
    <row r="91" spans="2:47" s="1" customFormat="1" ht="15.15" customHeight="1">
      <c r="B91" s="29"/>
      <c r="C91" s="24" t="s">
        <v>24</v>
      </c>
      <c r="F91" s="22" t="str">
        <f>E15</f>
        <v>Základní umělecká škola, Ostrava-Moravská Ostrava,</v>
      </c>
      <c r="I91" s="24" t="s">
        <v>31</v>
      </c>
      <c r="J91" s="27" t="str">
        <f>E21</f>
        <v>MIOT, s.r.o.</v>
      </c>
      <c r="L91" s="29"/>
    </row>
    <row r="92" spans="2:47" s="1" customFormat="1" ht="15.15" customHeight="1">
      <c r="B92" s="29"/>
      <c r="C92" s="24" t="s">
        <v>29</v>
      </c>
      <c r="F92" s="22" t="str">
        <f>IF(E18="","",E18)</f>
        <v>Vyplň údaj</v>
      </c>
      <c r="I92" s="24" t="s">
        <v>35</v>
      </c>
      <c r="J92" s="27" t="str">
        <f>E24</f>
        <v xml:space="preserve"> </v>
      </c>
      <c r="L92" s="29"/>
    </row>
    <row r="93" spans="2:47" s="1" customFormat="1" ht="10.35" customHeight="1">
      <c r="B93" s="29"/>
      <c r="L93" s="29"/>
    </row>
    <row r="94" spans="2:47" s="1" customFormat="1" ht="29.25" customHeight="1">
      <c r="B94" s="29"/>
      <c r="C94" s="98" t="s">
        <v>100</v>
      </c>
      <c r="D94" s="90"/>
      <c r="E94" s="90"/>
      <c r="F94" s="90"/>
      <c r="G94" s="90"/>
      <c r="H94" s="90"/>
      <c r="I94" s="90"/>
      <c r="J94" s="99" t="s">
        <v>101</v>
      </c>
      <c r="K94" s="90"/>
      <c r="L94" s="29"/>
    </row>
    <row r="95" spans="2:47" s="1" customFormat="1" ht="10.35" customHeight="1">
      <c r="B95" s="29"/>
      <c r="L95" s="29"/>
    </row>
    <row r="96" spans="2:47" s="1" customFormat="1" ht="22.8" customHeight="1">
      <c r="B96" s="29"/>
      <c r="C96" s="100" t="s">
        <v>102</v>
      </c>
      <c r="J96" s="63">
        <f>J125</f>
        <v>0</v>
      </c>
      <c r="L96" s="29"/>
      <c r="AU96" s="14" t="s">
        <v>103</v>
      </c>
    </row>
    <row r="97" spans="2:12" s="8" customFormat="1" ht="24.9" customHeight="1">
      <c r="B97" s="101"/>
      <c r="D97" s="102" t="s">
        <v>108</v>
      </c>
      <c r="E97" s="103"/>
      <c r="F97" s="103"/>
      <c r="G97" s="103"/>
      <c r="H97" s="103"/>
      <c r="I97" s="103"/>
      <c r="J97" s="104">
        <f>J126</f>
        <v>0</v>
      </c>
      <c r="L97" s="101"/>
    </row>
    <row r="98" spans="2:12" s="9" customFormat="1" ht="19.95" customHeight="1">
      <c r="B98" s="105"/>
      <c r="D98" s="106" t="s">
        <v>835</v>
      </c>
      <c r="E98" s="107"/>
      <c r="F98" s="107"/>
      <c r="G98" s="107"/>
      <c r="H98" s="107"/>
      <c r="I98" s="107"/>
      <c r="J98" s="108">
        <f>J127</f>
        <v>0</v>
      </c>
      <c r="L98" s="105"/>
    </row>
    <row r="99" spans="2:12" s="9" customFormat="1" ht="19.95" customHeight="1">
      <c r="B99" s="105"/>
      <c r="D99" s="106" t="s">
        <v>114</v>
      </c>
      <c r="E99" s="107"/>
      <c r="F99" s="107"/>
      <c r="G99" s="107"/>
      <c r="H99" s="107"/>
      <c r="I99" s="107"/>
      <c r="J99" s="108">
        <f>J138</f>
        <v>0</v>
      </c>
      <c r="L99" s="105"/>
    </row>
    <row r="100" spans="2:12" s="9" customFormat="1" ht="19.95" customHeight="1">
      <c r="B100" s="105"/>
      <c r="D100" s="106" t="s">
        <v>115</v>
      </c>
      <c r="E100" s="107"/>
      <c r="F100" s="107"/>
      <c r="G100" s="107"/>
      <c r="H100" s="107"/>
      <c r="I100" s="107"/>
      <c r="J100" s="108">
        <f>J143</f>
        <v>0</v>
      </c>
      <c r="L100" s="105"/>
    </row>
    <row r="101" spans="2:12" s="9" customFormat="1" ht="19.95" customHeight="1">
      <c r="B101" s="105"/>
      <c r="D101" s="106" t="s">
        <v>116</v>
      </c>
      <c r="E101" s="107"/>
      <c r="F101" s="107"/>
      <c r="G101" s="107"/>
      <c r="H101" s="107"/>
      <c r="I101" s="107"/>
      <c r="J101" s="108">
        <f>J153</f>
        <v>0</v>
      </c>
      <c r="L101" s="105"/>
    </row>
    <row r="102" spans="2:12" s="9" customFormat="1" ht="19.95" customHeight="1">
      <c r="B102" s="105"/>
      <c r="D102" s="106" t="s">
        <v>118</v>
      </c>
      <c r="E102" s="107"/>
      <c r="F102" s="107"/>
      <c r="G102" s="107"/>
      <c r="H102" s="107"/>
      <c r="I102" s="107"/>
      <c r="J102" s="108">
        <f>J154</f>
        <v>0</v>
      </c>
      <c r="L102" s="105"/>
    </row>
    <row r="103" spans="2:12" s="9" customFormat="1" ht="19.95" customHeight="1">
      <c r="B103" s="105"/>
      <c r="D103" s="106" t="s">
        <v>119</v>
      </c>
      <c r="E103" s="107"/>
      <c r="F103" s="107"/>
      <c r="G103" s="107"/>
      <c r="H103" s="107"/>
      <c r="I103" s="107"/>
      <c r="J103" s="108">
        <f>J165</f>
        <v>0</v>
      </c>
      <c r="L103" s="105"/>
    </row>
    <row r="104" spans="2:12" s="8" customFormat="1" ht="24.9" customHeight="1">
      <c r="B104" s="101"/>
      <c r="D104" s="102" t="s">
        <v>836</v>
      </c>
      <c r="E104" s="103"/>
      <c r="F104" s="103"/>
      <c r="G104" s="103"/>
      <c r="H104" s="103"/>
      <c r="I104" s="103"/>
      <c r="J104" s="104">
        <f>J176</f>
        <v>0</v>
      </c>
      <c r="L104" s="101"/>
    </row>
    <row r="105" spans="2:12" s="9" customFormat="1" ht="19.95" customHeight="1">
      <c r="B105" s="105"/>
      <c r="D105" s="106" t="s">
        <v>837</v>
      </c>
      <c r="E105" s="107"/>
      <c r="F105" s="107"/>
      <c r="G105" s="107"/>
      <c r="H105" s="107"/>
      <c r="I105" s="107"/>
      <c r="J105" s="108">
        <f>J201</f>
        <v>0</v>
      </c>
      <c r="L105" s="105"/>
    </row>
    <row r="106" spans="2:12" s="1" customFormat="1" ht="21.75" customHeight="1">
      <c r="B106" s="29"/>
      <c r="L106" s="29"/>
    </row>
    <row r="107" spans="2:12" s="1" customFormat="1" ht="6.9" customHeight="1">
      <c r="B107" s="41"/>
      <c r="C107" s="42"/>
      <c r="D107" s="42"/>
      <c r="E107" s="42"/>
      <c r="F107" s="42"/>
      <c r="G107" s="42"/>
      <c r="H107" s="42"/>
      <c r="I107" s="42"/>
      <c r="J107" s="42"/>
      <c r="K107" s="42"/>
      <c r="L107" s="29"/>
    </row>
    <row r="111" spans="2:12" s="1" customFormat="1" ht="6.9" customHeight="1">
      <c r="B111" s="43"/>
      <c r="C111" s="44"/>
      <c r="D111" s="44"/>
      <c r="E111" s="44"/>
      <c r="F111" s="44"/>
      <c r="G111" s="44"/>
      <c r="H111" s="44"/>
      <c r="I111" s="44"/>
      <c r="J111" s="44"/>
      <c r="K111" s="44"/>
      <c r="L111" s="29"/>
    </row>
    <row r="112" spans="2:12" s="1" customFormat="1" ht="24.9" customHeight="1">
      <c r="B112" s="29"/>
      <c r="C112" s="18" t="s">
        <v>123</v>
      </c>
      <c r="L112" s="29"/>
    </row>
    <row r="113" spans="2:65" s="1" customFormat="1" ht="6.9" customHeight="1">
      <c r="B113" s="29"/>
      <c r="L113" s="29"/>
    </row>
    <row r="114" spans="2:65" s="1" customFormat="1" ht="12" customHeight="1">
      <c r="B114" s="29"/>
      <c r="C114" s="24" t="s">
        <v>16</v>
      </c>
      <c r="L114" s="29"/>
    </row>
    <row r="115" spans="2:65" s="1" customFormat="1" ht="16.5" customHeight="1">
      <c r="B115" s="29"/>
      <c r="E115" s="210" t="str">
        <f>E7</f>
        <v>ZUŠ Ostrava_Rekonstrukce zdroje vytápění</v>
      </c>
      <c r="F115" s="211"/>
      <c r="G115" s="211"/>
      <c r="H115" s="211"/>
      <c r="L115" s="29"/>
    </row>
    <row r="116" spans="2:65" s="1" customFormat="1" ht="12" customHeight="1">
      <c r="B116" s="29"/>
      <c r="C116" s="24" t="s">
        <v>96</v>
      </c>
      <c r="L116" s="29"/>
    </row>
    <row r="117" spans="2:65" s="1" customFormat="1" ht="16.5" customHeight="1">
      <c r="B117" s="29"/>
      <c r="E117" s="191" t="str">
        <f>E9</f>
        <v xml:space="preserve">43-24-7P2 - Plynová odběrná zařízení </v>
      </c>
      <c r="F117" s="212"/>
      <c r="G117" s="212"/>
      <c r="H117" s="212"/>
      <c r="L117" s="29"/>
    </row>
    <row r="118" spans="2:65" s="1" customFormat="1" ht="6.9" customHeight="1">
      <c r="B118" s="29"/>
      <c r="L118" s="29"/>
    </row>
    <row r="119" spans="2:65" s="1" customFormat="1" ht="12" customHeight="1">
      <c r="B119" s="29"/>
      <c r="C119" s="24" t="s">
        <v>20</v>
      </c>
      <c r="F119" s="22" t="str">
        <f>F12</f>
        <v>ZUŠ Sokolská třída 15</v>
      </c>
      <c r="I119" s="24" t="s">
        <v>22</v>
      </c>
      <c r="J119" s="49" t="str">
        <f>IF(J12="","",J12)</f>
        <v>23. 7. 2024</v>
      </c>
      <c r="L119" s="29"/>
    </row>
    <row r="120" spans="2:65" s="1" customFormat="1" ht="6.9" customHeight="1">
      <c r="B120" s="29"/>
      <c r="L120" s="29"/>
    </row>
    <row r="121" spans="2:65" s="1" customFormat="1" ht="15.15" customHeight="1">
      <c r="B121" s="29"/>
      <c r="C121" s="24" t="s">
        <v>24</v>
      </c>
      <c r="F121" s="22" t="str">
        <f>E15</f>
        <v>Základní umělecká škola, Ostrava-Moravská Ostrava,</v>
      </c>
      <c r="I121" s="24" t="s">
        <v>31</v>
      </c>
      <c r="J121" s="27" t="str">
        <f>E21</f>
        <v>MIOT, s.r.o.</v>
      </c>
      <c r="L121" s="29"/>
    </row>
    <row r="122" spans="2:65" s="1" customFormat="1" ht="15.15" customHeight="1">
      <c r="B122" s="29"/>
      <c r="C122" s="24" t="s">
        <v>29</v>
      </c>
      <c r="F122" s="22" t="str">
        <f>IF(E18="","",E18)</f>
        <v>Vyplň údaj</v>
      </c>
      <c r="I122" s="24" t="s">
        <v>35</v>
      </c>
      <c r="J122" s="27" t="str">
        <f>E24</f>
        <v xml:space="preserve"> </v>
      </c>
      <c r="L122" s="29"/>
    </row>
    <row r="123" spans="2:65" s="1" customFormat="1" ht="10.35" customHeight="1">
      <c r="B123" s="29"/>
      <c r="L123" s="29"/>
    </row>
    <row r="124" spans="2:65" s="10" customFormat="1" ht="29.25" customHeight="1">
      <c r="B124" s="109"/>
      <c r="C124" s="110" t="s">
        <v>124</v>
      </c>
      <c r="D124" s="111" t="s">
        <v>63</v>
      </c>
      <c r="E124" s="111" t="s">
        <v>59</v>
      </c>
      <c r="F124" s="111" t="s">
        <v>60</v>
      </c>
      <c r="G124" s="111" t="s">
        <v>125</v>
      </c>
      <c r="H124" s="111" t="s">
        <v>126</v>
      </c>
      <c r="I124" s="111" t="s">
        <v>127</v>
      </c>
      <c r="J124" s="112" t="s">
        <v>101</v>
      </c>
      <c r="K124" s="113" t="s">
        <v>128</v>
      </c>
      <c r="L124" s="109"/>
      <c r="M124" s="56" t="s">
        <v>1</v>
      </c>
      <c r="N124" s="57" t="s">
        <v>42</v>
      </c>
      <c r="O124" s="57" t="s">
        <v>129</v>
      </c>
      <c r="P124" s="57" t="s">
        <v>130</v>
      </c>
      <c r="Q124" s="57" t="s">
        <v>131</v>
      </c>
      <c r="R124" s="57" t="s">
        <v>132</v>
      </c>
      <c r="S124" s="57" t="s">
        <v>133</v>
      </c>
      <c r="T124" s="58" t="s">
        <v>134</v>
      </c>
    </row>
    <row r="125" spans="2:65" s="1" customFormat="1" ht="22.8" customHeight="1">
      <c r="B125" s="29"/>
      <c r="C125" s="61" t="s">
        <v>135</v>
      </c>
      <c r="J125" s="114">
        <f>BK125</f>
        <v>0</v>
      </c>
      <c r="L125" s="29"/>
      <c r="M125" s="59"/>
      <c r="N125" s="50"/>
      <c r="O125" s="50"/>
      <c r="P125" s="115">
        <f>P126+P176</f>
        <v>0</v>
      </c>
      <c r="Q125" s="50"/>
      <c r="R125" s="115">
        <f>R126+R176</f>
        <v>6.694E-2</v>
      </c>
      <c r="S125" s="50"/>
      <c r="T125" s="116">
        <f>T126+T176</f>
        <v>4.2999999999999997E-2</v>
      </c>
      <c r="AT125" s="14" t="s">
        <v>77</v>
      </c>
      <c r="AU125" s="14" t="s">
        <v>103</v>
      </c>
      <c r="BK125" s="117">
        <f>BK126+BK176</f>
        <v>0</v>
      </c>
    </row>
    <row r="126" spans="2:65" s="11" customFormat="1" ht="25.95" customHeight="1">
      <c r="B126" s="118"/>
      <c r="D126" s="119" t="s">
        <v>77</v>
      </c>
      <c r="E126" s="120" t="s">
        <v>180</v>
      </c>
      <c r="F126" s="120" t="s">
        <v>181</v>
      </c>
      <c r="I126" s="121"/>
      <c r="J126" s="122">
        <f>BK126</f>
        <v>0</v>
      </c>
      <c r="L126" s="118"/>
      <c r="M126" s="123"/>
      <c r="P126" s="124">
        <f>P127+P138+P143+P153+P154+P165</f>
        <v>0</v>
      </c>
      <c r="R126" s="124">
        <f>R127+R138+R143+R153+R154+R165</f>
        <v>6.694E-2</v>
      </c>
      <c r="T126" s="125">
        <f>T127+T138+T143+T153+T154+T165</f>
        <v>4.2999999999999997E-2</v>
      </c>
      <c r="AR126" s="119" t="s">
        <v>88</v>
      </c>
      <c r="AT126" s="126" t="s">
        <v>77</v>
      </c>
      <c r="AU126" s="126" t="s">
        <v>78</v>
      </c>
      <c r="AY126" s="119" t="s">
        <v>138</v>
      </c>
      <c r="BK126" s="127">
        <f>BK127+BK138+BK143+BK153+BK154+BK165</f>
        <v>0</v>
      </c>
    </row>
    <row r="127" spans="2:65" s="11" customFormat="1" ht="22.8" customHeight="1">
      <c r="B127" s="118"/>
      <c r="D127" s="119" t="s">
        <v>77</v>
      </c>
      <c r="E127" s="128" t="s">
        <v>838</v>
      </c>
      <c r="F127" s="128" t="s">
        <v>839</v>
      </c>
      <c r="I127" s="121"/>
      <c r="J127" s="129">
        <f>BK127</f>
        <v>0</v>
      </c>
      <c r="L127" s="118"/>
      <c r="M127" s="123"/>
      <c r="P127" s="124">
        <f>SUM(P128:P137)</f>
        <v>0</v>
      </c>
      <c r="R127" s="124">
        <f>SUM(R128:R137)</f>
        <v>4.0300000000000006E-3</v>
      </c>
      <c r="T127" s="125">
        <f>SUM(T128:T137)</f>
        <v>4.2999999999999997E-2</v>
      </c>
      <c r="AR127" s="119" t="s">
        <v>88</v>
      </c>
      <c r="AT127" s="126" t="s">
        <v>77</v>
      </c>
      <c r="AU127" s="126" t="s">
        <v>86</v>
      </c>
      <c r="AY127" s="119" t="s">
        <v>138</v>
      </c>
      <c r="BK127" s="127">
        <f>SUM(BK128:BK137)</f>
        <v>0</v>
      </c>
    </row>
    <row r="128" spans="2:65" s="1" customFormat="1" ht="16.5" customHeight="1">
      <c r="B128" s="29"/>
      <c r="C128" s="130" t="s">
        <v>840</v>
      </c>
      <c r="D128" s="130" t="s">
        <v>142</v>
      </c>
      <c r="E128" s="131" t="s">
        <v>841</v>
      </c>
      <c r="F128" s="132" t="s">
        <v>842</v>
      </c>
      <c r="G128" s="133" t="s">
        <v>187</v>
      </c>
      <c r="H128" s="134">
        <v>20</v>
      </c>
      <c r="I128" s="135"/>
      <c r="J128" s="136">
        <f>ROUND(I128*H128,2)</f>
        <v>0</v>
      </c>
      <c r="K128" s="137"/>
      <c r="L128" s="29"/>
      <c r="M128" s="138" t="s">
        <v>1</v>
      </c>
      <c r="N128" s="139" t="s">
        <v>43</v>
      </c>
      <c r="P128" s="140">
        <f>O128*H128</f>
        <v>0</v>
      </c>
      <c r="Q128" s="140">
        <v>1.1E-4</v>
      </c>
      <c r="R128" s="140">
        <f>Q128*H128</f>
        <v>2.2000000000000001E-3</v>
      </c>
      <c r="S128" s="140">
        <v>2.15E-3</v>
      </c>
      <c r="T128" s="141">
        <f>S128*H128</f>
        <v>4.2999999999999997E-2</v>
      </c>
      <c r="AR128" s="142" t="s">
        <v>224</v>
      </c>
      <c r="AT128" s="142" t="s">
        <v>142</v>
      </c>
      <c r="AU128" s="142" t="s">
        <v>88</v>
      </c>
      <c r="AY128" s="14" t="s">
        <v>138</v>
      </c>
      <c r="BE128" s="143">
        <f>IF(N128="základní",J128,0)</f>
        <v>0</v>
      </c>
      <c r="BF128" s="143">
        <f>IF(N128="snížená",J128,0)</f>
        <v>0</v>
      </c>
      <c r="BG128" s="143">
        <f>IF(N128="zákl. přenesená",J128,0)</f>
        <v>0</v>
      </c>
      <c r="BH128" s="143">
        <f>IF(N128="sníž. přenesená",J128,0)</f>
        <v>0</v>
      </c>
      <c r="BI128" s="143">
        <f>IF(N128="nulová",J128,0)</f>
        <v>0</v>
      </c>
      <c r="BJ128" s="14" t="s">
        <v>86</v>
      </c>
      <c r="BK128" s="143">
        <f>ROUND(I128*H128,2)</f>
        <v>0</v>
      </c>
      <c r="BL128" s="14" t="s">
        <v>224</v>
      </c>
      <c r="BM128" s="142" t="s">
        <v>843</v>
      </c>
    </row>
    <row r="129" spans="2:65" s="1" customFormat="1" ht="10.199999999999999">
      <c r="B129" s="29"/>
      <c r="D129" s="144" t="s">
        <v>148</v>
      </c>
      <c r="F129" s="145" t="s">
        <v>844</v>
      </c>
      <c r="I129" s="146"/>
      <c r="L129" s="29"/>
      <c r="M129" s="147"/>
      <c r="T129" s="53"/>
      <c r="AT129" s="14" t="s">
        <v>148</v>
      </c>
      <c r="AU129" s="14" t="s">
        <v>88</v>
      </c>
    </row>
    <row r="130" spans="2:65" s="1" customFormat="1" ht="10.199999999999999">
      <c r="B130" s="29"/>
      <c r="D130" s="160" t="s">
        <v>227</v>
      </c>
      <c r="F130" s="161" t="s">
        <v>845</v>
      </c>
      <c r="I130" s="146"/>
      <c r="L130" s="29"/>
      <c r="M130" s="147"/>
      <c r="T130" s="53"/>
      <c r="AT130" s="14" t="s">
        <v>227</v>
      </c>
      <c r="AU130" s="14" t="s">
        <v>88</v>
      </c>
    </row>
    <row r="131" spans="2:65" s="1" customFormat="1" ht="16.5" customHeight="1">
      <c r="B131" s="29"/>
      <c r="C131" s="130" t="s">
        <v>88</v>
      </c>
      <c r="D131" s="130" t="s">
        <v>142</v>
      </c>
      <c r="E131" s="131" t="s">
        <v>846</v>
      </c>
      <c r="F131" s="132" t="s">
        <v>847</v>
      </c>
      <c r="G131" s="133" t="s">
        <v>187</v>
      </c>
      <c r="H131" s="134">
        <v>16</v>
      </c>
      <c r="I131" s="135"/>
      <c r="J131" s="136">
        <f>ROUND(I131*H131,2)</f>
        <v>0</v>
      </c>
      <c r="K131" s="137"/>
      <c r="L131" s="29"/>
      <c r="M131" s="138" t="s">
        <v>1</v>
      </c>
      <c r="N131" s="139" t="s">
        <v>43</v>
      </c>
      <c r="P131" s="140">
        <f>O131*H131</f>
        <v>0</v>
      </c>
      <c r="Q131" s="140">
        <v>0</v>
      </c>
      <c r="R131" s="140">
        <f>Q131*H131</f>
        <v>0</v>
      </c>
      <c r="S131" s="140">
        <v>0</v>
      </c>
      <c r="T131" s="141">
        <f>S131*H131</f>
        <v>0</v>
      </c>
      <c r="AR131" s="142" t="s">
        <v>224</v>
      </c>
      <c r="AT131" s="142" t="s">
        <v>142</v>
      </c>
      <c r="AU131" s="142" t="s">
        <v>88</v>
      </c>
      <c r="AY131" s="14" t="s">
        <v>138</v>
      </c>
      <c r="BE131" s="143">
        <f>IF(N131="základní",J131,0)</f>
        <v>0</v>
      </c>
      <c r="BF131" s="143">
        <f>IF(N131="snížená",J131,0)</f>
        <v>0</v>
      </c>
      <c r="BG131" s="143">
        <f>IF(N131="zákl. přenesená",J131,0)</f>
        <v>0</v>
      </c>
      <c r="BH131" s="143">
        <f>IF(N131="sníž. přenesená",J131,0)</f>
        <v>0</v>
      </c>
      <c r="BI131" s="143">
        <f>IF(N131="nulová",J131,0)</f>
        <v>0</v>
      </c>
      <c r="BJ131" s="14" t="s">
        <v>86</v>
      </c>
      <c r="BK131" s="143">
        <f>ROUND(I131*H131,2)</f>
        <v>0</v>
      </c>
      <c r="BL131" s="14" t="s">
        <v>224</v>
      </c>
      <c r="BM131" s="142" t="s">
        <v>848</v>
      </c>
    </row>
    <row r="132" spans="2:65" s="1" customFormat="1" ht="10.199999999999999">
      <c r="B132" s="29"/>
      <c r="D132" s="144" t="s">
        <v>148</v>
      </c>
      <c r="F132" s="145" t="s">
        <v>849</v>
      </c>
      <c r="I132" s="146"/>
      <c r="L132" s="29"/>
      <c r="M132" s="147"/>
      <c r="T132" s="53"/>
      <c r="AT132" s="14" t="s">
        <v>148</v>
      </c>
      <c r="AU132" s="14" t="s">
        <v>88</v>
      </c>
    </row>
    <row r="133" spans="2:65" s="1" customFormat="1" ht="16.5" customHeight="1">
      <c r="B133" s="29"/>
      <c r="C133" s="130" t="s">
        <v>850</v>
      </c>
      <c r="D133" s="130" t="s">
        <v>142</v>
      </c>
      <c r="E133" s="131" t="s">
        <v>851</v>
      </c>
      <c r="F133" s="132" t="s">
        <v>852</v>
      </c>
      <c r="G133" s="133" t="s">
        <v>334</v>
      </c>
      <c r="H133" s="134">
        <v>3</v>
      </c>
      <c r="I133" s="135"/>
      <c r="J133" s="136">
        <f>ROUND(I133*H133,2)</f>
        <v>0</v>
      </c>
      <c r="K133" s="137"/>
      <c r="L133" s="29"/>
      <c r="M133" s="138" t="s">
        <v>1</v>
      </c>
      <c r="N133" s="139" t="s">
        <v>43</v>
      </c>
      <c r="P133" s="140">
        <f>O133*H133</f>
        <v>0</v>
      </c>
      <c r="Q133" s="140">
        <v>6.0999999999999997E-4</v>
      </c>
      <c r="R133" s="140">
        <f>Q133*H133</f>
        <v>1.83E-3</v>
      </c>
      <c r="S133" s="140">
        <v>0</v>
      </c>
      <c r="T133" s="141">
        <f>S133*H133</f>
        <v>0</v>
      </c>
      <c r="AR133" s="142" t="s">
        <v>224</v>
      </c>
      <c r="AT133" s="142" t="s">
        <v>142</v>
      </c>
      <c r="AU133" s="142" t="s">
        <v>88</v>
      </c>
      <c r="AY133" s="14" t="s">
        <v>138</v>
      </c>
      <c r="BE133" s="143">
        <f>IF(N133="základní",J133,0)</f>
        <v>0</v>
      </c>
      <c r="BF133" s="143">
        <f>IF(N133="snížená",J133,0)</f>
        <v>0</v>
      </c>
      <c r="BG133" s="143">
        <f>IF(N133="zákl. přenesená",J133,0)</f>
        <v>0</v>
      </c>
      <c r="BH133" s="143">
        <f>IF(N133="sníž. přenesená",J133,0)</f>
        <v>0</v>
      </c>
      <c r="BI133" s="143">
        <f>IF(N133="nulová",J133,0)</f>
        <v>0</v>
      </c>
      <c r="BJ133" s="14" t="s">
        <v>86</v>
      </c>
      <c r="BK133" s="143">
        <f>ROUND(I133*H133,2)</f>
        <v>0</v>
      </c>
      <c r="BL133" s="14" t="s">
        <v>224</v>
      </c>
      <c r="BM133" s="142" t="s">
        <v>853</v>
      </c>
    </row>
    <row r="134" spans="2:65" s="1" customFormat="1" ht="10.199999999999999">
      <c r="B134" s="29"/>
      <c r="D134" s="144" t="s">
        <v>148</v>
      </c>
      <c r="F134" s="145" t="s">
        <v>854</v>
      </c>
      <c r="I134" s="146"/>
      <c r="L134" s="29"/>
      <c r="M134" s="147"/>
      <c r="T134" s="53"/>
      <c r="AT134" s="14" t="s">
        <v>148</v>
      </c>
      <c r="AU134" s="14" t="s">
        <v>88</v>
      </c>
    </row>
    <row r="135" spans="2:65" s="1" customFormat="1" ht="10.199999999999999">
      <c r="B135" s="29"/>
      <c r="D135" s="160" t="s">
        <v>227</v>
      </c>
      <c r="F135" s="161" t="s">
        <v>855</v>
      </c>
      <c r="I135" s="146"/>
      <c r="L135" s="29"/>
      <c r="M135" s="147"/>
      <c r="T135" s="53"/>
      <c r="AT135" s="14" t="s">
        <v>227</v>
      </c>
      <c r="AU135" s="14" t="s">
        <v>88</v>
      </c>
    </row>
    <row r="136" spans="2:65" s="1" customFormat="1" ht="16.5" customHeight="1">
      <c r="B136" s="29"/>
      <c r="C136" s="130" t="s">
        <v>150</v>
      </c>
      <c r="D136" s="130" t="s">
        <v>142</v>
      </c>
      <c r="E136" s="131" t="s">
        <v>856</v>
      </c>
      <c r="F136" s="132" t="s">
        <v>857</v>
      </c>
      <c r="G136" s="133" t="s">
        <v>334</v>
      </c>
      <c r="H136" s="134">
        <v>3</v>
      </c>
      <c r="I136" s="135"/>
      <c r="J136" s="136">
        <f>ROUND(I136*H136,2)</f>
        <v>0</v>
      </c>
      <c r="K136" s="137"/>
      <c r="L136" s="29"/>
      <c r="M136" s="138" t="s">
        <v>1</v>
      </c>
      <c r="N136" s="139" t="s">
        <v>43</v>
      </c>
      <c r="P136" s="140">
        <f>O136*H136</f>
        <v>0</v>
      </c>
      <c r="Q136" s="140">
        <v>0</v>
      </c>
      <c r="R136" s="140">
        <f>Q136*H136</f>
        <v>0</v>
      </c>
      <c r="S136" s="140">
        <v>0</v>
      </c>
      <c r="T136" s="141">
        <f>S136*H136</f>
        <v>0</v>
      </c>
      <c r="AR136" s="142" t="s">
        <v>224</v>
      </c>
      <c r="AT136" s="142" t="s">
        <v>142</v>
      </c>
      <c r="AU136" s="142" t="s">
        <v>88</v>
      </c>
      <c r="AY136" s="14" t="s">
        <v>138</v>
      </c>
      <c r="BE136" s="143">
        <f>IF(N136="základní",J136,0)</f>
        <v>0</v>
      </c>
      <c r="BF136" s="143">
        <f>IF(N136="snížená",J136,0)</f>
        <v>0</v>
      </c>
      <c r="BG136" s="143">
        <f>IF(N136="zákl. přenesená",J136,0)</f>
        <v>0</v>
      </c>
      <c r="BH136" s="143">
        <f>IF(N136="sníž. přenesená",J136,0)</f>
        <v>0</v>
      </c>
      <c r="BI136" s="143">
        <f>IF(N136="nulová",J136,0)</f>
        <v>0</v>
      </c>
      <c r="BJ136" s="14" t="s">
        <v>86</v>
      </c>
      <c r="BK136" s="143">
        <f>ROUND(I136*H136,2)</f>
        <v>0</v>
      </c>
      <c r="BL136" s="14" t="s">
        <v>224</v>
      </c>
      <c r="BM136" s="142" t="s">
        <v>858</v>
      </c>
    </row>
    <row r="137" spans="2:65" s="1" customFormat="1" ht="10.199999999999999">
      <c r="B137" s="29"/>
      <c r="D137" s="144" t="s">
        <v>148</v>
      </c>
      <c r="F137" s="145" t="s">
        <v>859</v>
      </c>
      <c r="I137" s="146"/>
      <c r="L137" s="29"/>
      <c r="M137" s="147"/>
      <c r="T137" s="53"/>
      <c r="AT137" s="14" t="s">
        <v>148</v>
      </c>
      <c r="AU137" s="14" t="s">
        <v>88</v>
      </c>
    </row>
    <row r="138" spans="2:65" s="11" customFormat="1" ht="22.8" customHeight="1">
      <c r="B138" s="118"/>
      <c r="D138" s="119" t="s">
        <v>77</v>
      </c>
      <c r="E138" s="128" t="s">
        <v>376</v>
      </c>
      <c r="F138" s="128" t="s">
        <v>377</v>
      </c>
      <c r="I138" s="121"/>
      <c r="J138" s="129">
        <f>BK138</f>
        <v>0</v>
      </c>
      <c r="L138" s="118"/>
      <c r="M138" s="123"/>
      <c r="P138" s="124">
        <f>SUM(P139:P142)</f>
        <v>0</v>
      </c>
      <c r="R138" s="124">
        <f>SUM(R139:R142)</f>
        <v>0</v>
      </c>
      <c r="T138" s="125">
        <f>SUM(T139:T142)</f>
        <v>0</v>
      </c>
      <c r="AR138" s="119" t="s">
        <v>88</v>
      </c>
      <c r="AT138" s="126" t="s">
        <v>77</v>
      </c>
      <c r="AU138" s="126" t="s">
        <v>86</v>
      </c>
      <c r="AY138" s="119" t="s">
        <v>138</v>
      </c>
      <c r="BK138" s="127">
        <f>SUM(BK139:BK142)</f>
        <v>0</v>
      </c>
    </row>
    <row r="139" spans="2:65" s="1" customFormat="1" ht="16.5" customHeight="1">
      <c r="B139" s="29"/>
      <c r="C139" s="130" t="s">
        <v>860</v>
      </c>
      <c r="D139" s="130" t="s">
        <v>142</v>
      </c>
      <c r="E139" s="131" t="s">
        <v>379</v>
      </c>
      <c r="F139" s="132" t="s">
        <v>380</v>
      </c>
      <c r="G139" s="133" t="s">
        <v>321</v>
      </c>
      <c r="H139" s="134">
        <v>1</v>
      </c>
      <c r="I139" s="135"/>
      <c r="J139" s="136">
        <f>ROUND(I139*H139,2)</f>
        <v>0</v>
      </c>
      <c r="K139" s="137"/>
      <c r="L139" s="29"/>
      <c r="M139" s="138" t="s">
        <v>1</v>
      </c>
      <c r="N139" s="139" t="s">
        <v>43</v>
      </c>
      <c r="P139" s="140">
        <f>O139*H139</f>
        <v>0</v>
      </c>
      <c r="Q139" s="140">
        <v>0</v>
      </c>
      <c r="R139" s="140">
        <f>Q139*H139</f>
        <v>0</v>
      </c>
      <c r="S139" s="140">
        <v>0</v>
      </c>
      <c r="T139" s="141">
        <f>S139*H139</f>
        <v>0</v>
      </c>
      <c r="AR139" s="142" t="s">
        <v>224</v>
      </c>
      <c r="AT139" s="142" t="s">
        <v>142</v>
      </c>
      <c r="AU139" s="142" t="s">
        <v>88</v>
      </c>
      <c r="AY139" s="14" t="s">
        <v>138</v>
      </c>
      <c r="BE139" s="143">
        <f>IF(N139="základní",J139,0)</f>
        <v>0</v>
      </c>
      <c r="BF139" s="143">
        <f>IF(N139="snížená",J139,0)</f>
        <v>0</v>
      </c>
      <c r="BG139" s="143">
        <f>IF(N139="zákl. přenesená",J139,0)</f>
        <v>0</v>
      </c>
      <c r="BH139" s="143">
        <f>IF(N139="sníž. přenesená",J139,0)</f>
        <v>0</v>
      </c>
      <c r="BI139" s="143">
        <f>IF(N139="nulová",J139,0)</f>
        <v>0</v>
      </c>
      <c r="BJ139" s="14" t="s">
        <v>86</v>
      </c>
      <c r="BK139" s="143">
        <f>ROUND(I139*H139,2)</f>
        <v>0</v>
      </c>
      <c r="BL139" s="14" t="s">
        <v>224</v>
      </c>
      <c r="BM139" s="142" t="s">
        <v>861</v>
      </c>
    </row>
    <row r="140" spans="2:65" s="1" customFormat="1" ht="10.199999999999999">
      <c r="B140" s="29"/>
      <c r="D140" s="144" t="s">
        <v>148</v>
      </c>
      <c r="F140" s="145" t="s">
        <v>382</v>
      </c>
      <c r="I140" s="146"/>
      <c r="L140" s="29"/>
      <c r="M140" s="147"/>
      <c r="T140" s="53"/>
      <c r="AT140" s="14" t="s">
        <v>148</v>
      </c>
      <c r="AU140" s="14" t="s">
        <v>88</v>
      </c>
    </row>
    <row r="141" spans="2:65" s="1" customFormat="1" ht="16.5" customHeight="1">
      <c r="B141" s="29"/>
      <c r="C141" s="149" t="s">
        <v>8</v>
      </c>
      <c r="D141" s="149" t="s">
        <v>169</v>
      </c>
      <c r="E141" s="150" t="s">
        <v>384</v>
      </c>
      <c r="F141" s="151" t="s">
        <v>385</v>
      </c>
      <c r="G141" s="152" t="s">
        <v>328</v>
      </c>
      <c r="H141" s="153">
        <v>5</v>
      </c>
      <c r="I141" s="154"/>
      <c r="J141" s="155">
        <f>ROUND(I141*H141,2)</f>
        <v>0</v>
      </c>
      <c r="K141" s="156"/>
      <c r="L141" s="157"/>
      <c r="M141" s="158" t="s">
        <v>1</v>
      </c>
      <c r="N141" s="159" t="s">
        <v>43</v>
      </c>
      <c r="P141" s="140">
        <f>O141*H141</f>
        <v>0</v>
      </c>
      <c r="Q141" s="140">
        <v>0</v>
      </c>
      <c r="R141" s="140">
        <f>Q141*H141</f>
        <v>0</v>
      </c>
      <c r="S141" s="140">
        <v>0</v>
      </c>
      <c r="T141" s="141">
        <f>S141*H141</f>
        <v>0</v>
      </c>
      <c r="AR141" s="142" t="s">
        <v>232</v>
      </c>
      <c r="AT141" s="142" t="s">
        <v>169</v>
      </c>
      <c r="AU141" s="142" t="s">
        <v>88</v>
      </c>
      <c r="AY141" s="14" t="s">
        <v>138</v>
      </c>
      <c r="BE141" s="143">
        <f>IF(N141="základní",J141,0)</f>
        <v>0</v>
      </c>
      <c r="BF141" s="143">
        <f>IF(N141="snížená",J141,0)</f>
        <v>0</v>
      </c>
      <c r="BG141" s="143">
        <f>IF(N141="zákl. přenesená",J141,0)</f>
        <v>0</v>
      </c>
      <c r="BH141" s="143">
        <f>IF(N141="sníž. přenesená",J141,0)</f>
        <v>0</v>
      </c>
      <c r="BI141" s="143">
        <f>IF(N141="nulová",J141,0)</f>
        <v>0</v>
      </c>
      <c r="BJ141" s="14" t="s">
        <v>86</v>
      </c>
      <c r="BK141" s="143">
        <f>ROUND(I141*H141,2)</f>
        <v>0</v>
      </c>
      <c r="BL141" s="14" t="s">
        <v>224</v>
      </c>
      <c r="BM141" s="142" t="s">
        <v>862</v>
      </c>
    </row>
    <row r="142" spans="2:65" s="1" customFormat="1" ht="10.199999999999999">
      <c r="B142" s="29"/>
      <c r="D142" s="144" t="s">
        <v>148</v>
      </c>
      <c r="F142" s="145" t="s">
        <v>385</v>
      </c>
      <c r="I142" s="146"/>
      <c r="L142" s="29"/>
      <c r="M142" s="147"/>
      <c r="T142" s="53"/>
      <c r="AT142" s="14" t="s">
        <v>148</v>
      </c>
      <c r="AU142" s="14" t="s">
        <v>88</v>
      </c>
    </row>
    <row r="143" spans="2:65" s="11" customFormat="1" ht="22.8" customHeight="1">
      <c r="B143" s="118"/>
      <c r="D143" s="119" t="s">
        <v>77</v>
      </c>
      <c r="E143" s="128" t="s">
        <v>448</v>
      </c>
      <c r="F143" s="128" t="s">
        <v>449</v>
      </c>
      <c r="I143" s="121"/>
      <c r="J143" s="129">
        <f>BK143</f>
        <v>0</v>
      </c>
      <c r="L143" s="118"/>
      <c r="M143" s="123"/>
      <c r="P143" s="124">
        <f>SUM(P144:P152)</f>
        <v>0</v>
      </c>
      <c r="R143" s="124">
        <f>SUM(R144:R152)</f>
        <v>6.1760000000000002E-2</v>
      </c>
      <c r="T143" s="125">
        <f>SUM(T144:T152)</f>
        <v>0</v>
      </c>
      <c r="AR143" s="119" t="s">
        <v>88</v>
      </c>
      <c r="AT143" s="126" t="s">
        <v>77</v>
      </c>
      <c r="AU143" s="126" t="s">
        <v>86</v>
      </c>
      <c r="AY143" s="119" t="s">
        <v>138</v>
      </c>
      <c r="BK143" s="127">
        <f>SUM(BK144:BK152)</f>
        <v>0</v>
      </c>
    </row>
    <row r="144" spans="2:65" s="1" customFormat="1" ht="16.5" customHeight="1">
      <c r="B144" s="29"/>
      <c r="C144" s="130" t="s">
        <v>563</v>
      </c>
      <c r="D144" s="130" t="s">
        <v>142</v>
      </c>
      <c r="E144" s="131" t="s">
        <v>530</v>
      </c>
      <c r="F144" s="132" t="s">
        <v>531</v>
      </c>
      <c r="G144" s="133" t="s">
        <v>187</v>
      </c>
      <c r="H144" s="134">
        <v>6</v>
      </c>
      <c r="I144" s="135"/>
      <c r="J144" s="136">
        <f>ROUND(I144*H144,2)</f>
        <v>0</v>
      </c>
      <c r="K144" s="137"/>
      <c r="L144" s="29"/>
      <c r="M144" s="138" t="s">
        <v>1</v>
      </c>
      <c r="N144" s="139" t="s">
        <v>43</v>
      </c>
      <c r="P144" s="140">
        <f>O144*H144</f>
        <v>0</v>
      </c>
      <c r="Q144" s="140">
        <v>2.96E-3</v>
      </c>
      <c r="R144" s="140">
        <f>Q144*H144</f>
        <v>1.7759999999999998E-2</v>
      </c>
      <c r="S144" s="140">
        <v>0</v>
      </c>
      <c r="T144" s="141">
        <f>S144*H144</f>
        <v>0</v>
      </c>
      <c r="AR144" s="142" t="s">
        <v>224</v>
      </c>
      <c r="AT144" s="142" t="s">
        <v>142</v>
      </c>
      <c r="AU144" s="142" t="s">
        <v>88</v>
      </c>
      <c r="AY144" s="14" t="s">
        <v>138</v>
      </c>
      <c r="BE144" s="143">
        <f>IF(N144="základní",J144,0)</f>
        <v>0</v>
      </c>
      <c r="BF144" s="143">
        <f>IF(N144="snížená",J144,0)</f>
        <v>0</v>
      </c>
      <c r="BG144" s="143">
        <f>IF(N144="zákl. přenesená",J144,0)</f>
        <v>0</v>
      </c>
      <c r="BH144" s="143">
        <f>IF(N144="sníž. přenesená",J144,0)</f>
        <v>0</v>
      </c>
      <c r="BI144" s="143">
        <f>IF(N144="nulová",J144,0)</f>
        <v>0</v>
      </c>
      <c r="BJ144" s="14" t="s">
        <v>86</v>
      </c>
      <c r="BK144" s="143">
        <f>ROUND(I144*H144,2)</f>
        <v>0</v>
      </c>
      <c r="BL144" s="14" t="s">
        <v>224</v>
      </c>
      <c r="BM144" s="142" t="s">
        <v>863</v>
      </c>
    </row>
    <row r="145" spans="2:65" s="1" customFormat="1" ht="10.199999999999999">
      <c r="B145" s="29"/>
      <c r="D145" s="144" t="s">
        <v>148</v>
      </c>
      <c r="F145" s="145" t="s">
        <v>864</v>
      </c>
      <c r="I145" s="146"/>
      <c r="L145" s="29"/>
      <c r="M145" s="147"/>
      <c r="T145" s="53"/>
      <c r="AT145" s="14" t="s">
        <v>148</v>
      </c>
      <c r="AU145" s="14" t="s">
        <v>88</v>
      </c>
    </row>
    <row r="146" spans="2:65" s="1" customFormat="1" ht="16.5" customHeight="1">
      <c r="B146" s="29"/>
      <c r="C146" s="130" t="s">
        <v>865</v>
      </c>
      <c r="D146" s="130" t="s">
        <v>142</v>
      </c>
      <c r="E146" s="131" t="s">
        <v>548</v>
      </c>
      <c r="F146" s="132" t="s">
        <v>549</v>
      </c>
      <c r="G146" s="133" t="s">
        <v>187</v>
      </c>
      <c r="H146" s="134">
        <v>10</v>
      </c>
      <c r="I146" s="135"/>
      <c r="J146" s="136">
        <f>ROUND(I146*H146,2)</f>
        <v>0</v>
      </c>
      <c r="K146" s="137"/>
      <c r="L146" s="29"/>
      <c r="M146" s="138" t="s">
        <v>1</v>
      </c>
      <c r="N146" s="139" t="s">
        <v>43</v>
      </c>
      <c r="P146" s="140">
        <f>O146*H146</f>
        <v>0</v>
      </c>
      <c r="Q146" s="140">
        <v>4.4000000000000003E-3</v>
      </c>
      <c r="R146" s="140">
        <f>Q146*H146</f>
        <v>4.4000000000000004E-2</v>
      </c>
      <c r="S146" s="140">
        <v>0</v>
      </c>
      <c r="T146" s="141">
        <f>S146*H146</f>
        <v>0</v>
      </c>
      <c r="AR146" s="142" t="s">
        <v>224</v>
      </c>
      <c r="AT146" s="142" t="s">
        <v>142</v>
      </c>
      <c r="AU146" s="142" t="s">
        <v>88</v>
      </c>
      <c r="AY146" s="14" t="s">
        <v>138</v>
      </c>
      <c r="BE146" s="143">
        <f>IF(N146="základní",J146,0)</f>
        <v>0</v>
      </c>
      <c r="BF146" s="143">
        <f>IF(N146="snížená",J146,0)</f>
        <v>0</v>
      </c>
      <c r="BG146" s="143">
        <f>IF(N146="zákl. přenesená",J146,0)</f>
        <v>0</v>
      </c>
      <c r="BH146" s="143">
        <f>IF(N146="sníž. přenesená",J146,0)</f>
        <v>0</v>
      </c>
      <c r="BI146" s="143">
        <f>IF(N146="nulová",J146,0)</f>
        <v>0</v>
      </c>
      <c r="BJ146" s="14" t="s">
        <v>86</v>
      </c>
      <c r="BK146" s="143">
        <f>ROUND(I146*H146,2)</f>
        <v>0</v>
      </c>
      <c r="BL146" s="14" t="s">
        <v>224</v>
      </c>
      <c r="BM146" s="142" t="s">
        <v>866</v>
      </c>
    </row>
    <row r="147" spans="2:65" s="1" customFormat="1" ht="19.2">
      <c r="B147" s="29"/>
      <c r="D147" s="144" t="s">
        <v>148</v>
      </c>
      <c r="F147" s="145" t="s">
        <v>551</v>
      </c>
      <c r="I147" s="146"/>
      <c r="L147" s="29"/>
      <c r="M147" s="147"/>
      <c r="T147" s="53"/>
      <c r="AT147" s="14" t="s">
        <v>148</v>
      </c>
      <c r="AU147" s="14" t="s">
        <v>88</v>
      </c>
    </row>
    <row r="148" spans="2:65" s="1" customFormat="1" ht="10.199999999999999">
      <c r="B148" s="29"/>
      <c r="D148" s="160" t="s">
        <v>227</v>
      </c>
      <c r="F148" s="161" t="s">
        <v>552</v>
      </c>
      <c r="I148" s="146"/>
      <c r="L148" s="29"/>
      <c r="M148" s="147"/>
      <c r="T148" s="53"/>
      <c r="AT148" s="14" t="s">
        <v>227</v>
      </c>
      <c r="AU148" s="14" t="s">
        <v>88</v>
      </c>
    </row>
    <row r="149" spans="2:65" s="1" customFormat="1" ht="16.5" customHeight="1">
      <c r="B149" s="29"/>
      <c r="C149" s="130" t="s">
        <v>224</v>
      </c>
      <c r="D149" s="130" t="s">
        <v>142</v>
      </c>
      <c r="E149" s="131" t="s">
        <v>564</v>
      </c>
      <c r="F149" s="132" t="s">
        <v>565</v>
      </c>
      <c r="G149" s="133" t="s">
        <v>187</v>
      </c>
      <c r="H149" s="134">
        <v>16</v>
      </c>
      <c r="I149" s="135"/>
      <c r="J149" s="136">
        <f>ROUND(I149*H149,2)</f>
        <v>0</v>
      </c>
      <c r="K149" s="137"/>
      <c r="L149" s="29"/>
      <c r="M149" s="138" t="s">
        <v>1</v>
      </c>
      <c r="N149" s="139" t="s">
        <v>43</v>
      </c>
      <c r="P149" s="140">
        <f>O149*H149</f>
        <v>0</v>
      </c>
      <c r="Q149" s="140">
        <v>0</v>
      </c>
      <c r="R149" s="140">
        <f>Q149*H149</f>
        <v>0</v>
      </c>
      <c r="S149" s="140">
        <v>0</v>
      </c>
      <c r="T149" s="141">
        <f>S149*H149</f>
        <v>0</v>
      </c>
      <c r="AR149" s="142" t="s">
        <v>224</v>
      </c>
      <c r="AT149" s="142" t="s">
        <v>142</v>
      </c>
      <c r="AU149" s="142" t="s">
        <v>88</v>
      </c>
      <c r="AY149" s="14" t="s">
        <v>138</v>
      </c>
      <c r="BE149" s="143">
        <f>IF(N149="základní",J149,0)</f>
        <v>0</v>
      </c>
      <c r="BF149" s="143">
        <f>IF(N149="snížená",J149,0)</f>
        <v>0</v>
      </c>
      <c r="BG149" s="143">
        <f>IF(N149="zákl. přenesená",J149,0)</f>
        <v>0</v>
      </c>
      <c r="BH149" s="143">
        <f>IF(N149="sníž. přenesená",J149,0)</f>
        <v>0</v>
      </c>
      <c r="BI149" s="143">
        <f>IF(N149="nulová",J149,0)</f>
        <v>0</v>
      </c>
      <c r="BJ149" s="14" t="s">
        <v>86</v>
      </c>
      <c r="BK149" s="143">
        <f>ROUND(I149*H149,2)</f>
        <v>0</v>
      </c>
      <c r="BL149" s="14" t="s">
        <v>224</v>
      </c>
      <c r="BM149" s="142" t="s">
        <v>867</v>
      </c>
    </row>
    <row r="150" spans="2:65" s="1" customFormat="1" ht="19.2">
      <c r="B150" s="29"/>
      <c r="D150" s="144" t="s">
        <v>148</v>
      </c>
      <c r="F150" s="145" t="s">
        <v>567</v>
      </c>
      <c r="I150" s="146"/>
      <c r="L150" s="29"/>
      <c r="M150" s="147"/>
      <c r="T150" s="53"/>
      <c r="AT150" s="14" t="s">
        <v>148</v>
      </c>
      <c r="AU150" s="14" t="s">
        <v>88</v>
      </c>
    </row>
    <row r="151" spans="2:65" s="1" customFormat="1" ht="16.5" customHeight="1">
      <c r="B151" s="29"/>
      <c r="C151" s="130" t="s">
        <v>868</v>
      </c>
      <c r="D151" s="130" t="s">
        <v>142</v>
      </c>
      <c r="E151" s="131" t="s">
        <v>590</v>
      </c>
      <c r="F151" s="132" t="s">
        <v>591</v>
      </c>
      <c r="G151" s="133" t="s">
        <v>164</v>
      </c>
      <c r="H151" s="134">
        <v>0.05</v>
      </c>
      <c r="I151" s="135"/>
      <c r="J151" s="136">
        <f>ROUND(I151*H151,2)</f>
        <v>0</v>
      </c>
      <c r="K151" s="137"/>
      <c r="L151" s="29"/>
      <c r="M151" s="138" t="s">
        <v>1</v>
      </c>
      <c r="N151" s="139" t="s">
        <v>43</v>
      </c>
      <c r="P151" s="140">
        <f>O151*H151</f>
        <v>0</v>
      </c>
      <c r="Q151" s="140">
        <v>0</v>
      </c>
      <c r="R151" s="140">
        <f>Q151*H151</f>
        <v>0</v>
      </c>
      <c r="S151" s="140">
        <v>0</v>
      </c>
      <c r="T151" s="141">
        <f>S151*H151</f>
        <v>0</v>
      </c>
      <c r="AR151" s="142" t="s">
        <v>224</v>
      </c>
      <c r="AT151" s="142" t="s">
        <v>142</v>
      </c>
      <c r="AU151" s="142" t="s">
        <v>88</v>
      </c>
      <c r="AY151" s="14" t="s">
        <v>138</v>
      </c>
      <c r="BE151" s="143">
        <f>IF(N151="základní",J151,0)</f>
        <v>0</v>
      </c>
      <c r="BF151" s="143">
        <f>IF(N151="snížená",J151,0)</f>
        <v>0</v>
      </c>
      <c r="BG151" s="143">
        <f>IF(N151="zákl. přenesená",J151,0)</f>
        <v>0</v>
      </c>
      <c r="BH151" s="143">
        <f>IF(N151="sníž. přenesená",J151,0)</f>
        <v>0</v>
      </c>
      <c r="BI151" s="143">
        <f>IF(N151="nulová",J151,0)</f>
        <v>0</v>
      </c>
      <c r="BJ151" s="14" t="s">
        <v>86</v>
      </c>
      <c r="BK151" s="143">
        <f>ROUND(I151*H151,2)</f>
        <v>0</v>
      </c>
      <c r="BL151" s="14" t="s">
        <v>224</v>
      </c>
      <c r="BM151" s="142" t="s">
        <v>869</v>
      </c>
    </row>
    <row r="152" spans="2:65" s="1" customFormat="1" ht="19.2">
      <c r="B152" s="29"/>
      <c r="D152" s="144" t="s">
        <v>148</v>
      </c>
      <c r="F152" s="145" t="s">
        <v>593</v>
      </c>
      <c r="I152" s="146"/>
      <c r="L152" s="29"/>
      <c r="M152" s="147"/>
      <c r="T152" s="53"/>
      <c r="AT152" s="14" t="s">
        <v>148</v>
      </c>
      <c r="AU152" s="14" t="s">
        <v>88</v>
      </c>
    </row>
    <row r="153" spans="2:65" s="11" customFormat="1" ht="22.8" customHeight="1">
      <c r="B153" s="118"/>
      <c r="D153" s="119" t="s">
        <v>77</v>
      </c>
      <c r="E153" s="128" t="s">
        <v>601</v>
      </c>
      <c r="F153" s="128" t="s">
        <v>602</v>
      </c>
      <c r="I153" s="121"/>
      <c r="J153" s="129">
        <f>BK153</f>
        <v>0</v>
      </c>
      <c r="L153" s="118"/>
      <c r="M153" s="123"/>
      <c r="P153" s="124">
        <v>0</v>
      </c>
      <c r="R153" s="124">
        <v>0</v>
      </c>
      <c r="T153" s="125">
        <v>0</v>
      </c>
      <c r="AR153" s="119" t="s">
        <v>88</v>
      </c>
      <c r="AT153" s="126" t="s">
        <v>77</v>
      </c>
      <c r="AU153" s="126" t="s">
        <v>86</v>
      </c>
      <c r="AY153" s="119" t="s">
        <v>138</v>
      </c>
      <c r="BK153" s="127">
        <v>0</v>
      </c>
    </row>
    <row r="154" spans="2:65" s="11" customFormat="1" ht="22.8" customHeight="1">
      <c r="B154" s="118"/>
      <c r="D154" s="119" t="s">
        <v>77</v>
      </c>
      <c r="E154" s="128" t="s">
        <v>676</v>
      </c>
      <c r="F154" s="128" t="s">
        <v>677</v>
      </c>
      <c r="I154" s="121"/>
      <c r="J154" s="129">
        <f>BK154</f>
        <v>0</v>
      </c>
      <c r="L154" s="118"/>
      <c r="M154" s="123"/>
      <c r="P154" s="124">
        <f>SUM(P155:P164)</f>
        <v>0</v>
      </c>
      <c r="R154" s="124">
        <f>SUM(R155:R164)</f>
        <v>1.15E-3</v>
      </c>
      <c r="T154" s="125">
        <f>SUM(T155:T164)</f>
        <v>0</v>
      </c>
      <c r="AR154" s="119" t="s">
        <v>88</v>
      </c>
      <c r="AT154" s="126" t="s">
        <v>77</v>
      </c>
      <c r="AU154" s="126" t="s">
        <v>86</v>
      </c>
      <c r="AY154" s="119" t="s">
        <v>138</v>
      </c>
      <c r="BK154" s="127">
        <f>SUM(BK155:BK164)</f>
        <v>0</v>
      </c>
    </row>
    <row r="155" spans="2:65" s="1" customFormat="1" ht="16.5" customHeight="1">
      <c r="B155" s="29"/>
      <c r="C155" s="130" t="s">
        <v>293</v>
      </c>
      <c r="D155" s="130" t="s">
        <v>142</v>
      </c>
      <c r="E155" s="131" t="s">
        <v>870</v>
      </c>
      <c r="F155" s="132" t="s">
        <v>871</v>
      </c>
      <c r="G155" s="133" t="s">
        <v>681</v>
      </c>
      <c r="H155" s="134">
        <v>250</v>
      </c>
      <c r="I155" s="135"/>
      <c r="J155" s="136">
        <f>ROUND(I155*H155,2)</f>
        <v>0</v>
      </c>
      <c r="K155" s="137"/>
      <c r="L155" s="29"/>
      <c r="M155" s="138" t="s">
        <v>1</v>
      </c>
      <c r="N155" s="139" t="s">
        <v>43</v>
      </c>
      <c r="P155" s="140">
        <f>O155*H155</f>
        <v>0</v>
      </c>
      <c r="Q155" s="140">
        <v>0</v>
      </c>
      <c r="R155" s="140">
        <f>Q155*H155</f>
        <v>0</v>
      </c>
      <c r="S155" s="140">
        <v>0</v>
      </c>
      <c r="T155" s="141">
        <f>S155*H155</f>
        <v>0</v>
      </c>
      <c r="AR155" s="142" t="s">
        <v>224</v>
      </c>
      <c r="AT155" s="142" t="s">
        <v>142</v>
      </c>
      <c r="AU155" s="142" t="s">
        <v>88</v>
      </c>
      <c r="AY155" s="14" t="s">
        <v>138</v>
      </c>
      <c r="BE155" s="143">
        <f>IF(N155="základní",J155,0)</f>
        <v>0</v>
      </c>
      <c r="BF155" s="143">
        <f>IF(N155="snížená",J155,0)</f>
        <v>0</v>
      </c>
      <c r="BG155" s="143">
        <f>IF(N155="zákl. přenesená",J155,0)</f>
        <v>0</v>
      </c>
      <c r="BH155" s="143">
        <f>IF(N155="sníž. přenesená",J155,0)</f>
        <v>0</v>
      </c>
      <c r="BI155" s="143">
        <f>IF(N155="nulová",J155,0)</f>
        <v>0</v>
      </c>
      <c r="BJ155" s="14" t="s">
        <v>86</v>
      </c>
      <c r="BK155" s="143">
        <f>ROUND(I155*H155,2)</f>
        <v>0</v>
      </c>
      <c r="BL155" s="14" t="s">
        <v>224</v>
      </c>
      <c r="BM155" s="142" t="s">
        <v>872</v>
      </c>
    </row>
    <row r="156" spans="2:65" s="1" customFormat="1" ht="10.199999999999999">
      <c r="B156" s="29"/>
      <c r="D156" s="144" t="s">
        <v>148</v>
      </c>
      <c r="F156" s="145" t="s">
        <v>873</v>
      </c>
      <c r="I156" s="146"/>
      <c r="L156" s="29"/>
      <c r="M156" s="147"/>
      <c r="T156" s="53"/>
      <c r="AT156" s="14" t="s">
        <v>148</v>
      </c>
      <c r="AU156" s="14" t="s">
        <v>88</v>
      </c>
    </row>
    <row r="157" spans="2:65" s="1" customFormat="1" ht="16.5" customHeight="1">
      <c r="B157" s="29"/>
      <c r="C157" s="149" t="s">
        <v>874</v>
      </c>
      <c r="D157" s="149" t="s">
        <v>169</v>
      </c>
      <c r="E157" s="150" t="s">
        <v>875</v>
      </c>
      <c r="F157" s="151" t="s">
        <v>876</v>
      </c>
      <c r="G157" s="152" t="s">
        <v>334</v>
      </c>
      <c r="H157" s="153">
        <v>1</v>
      </c>
      <c r="I157" s="154"/>
      <c r="J157" s="155">
        <f>ROUND(I157*H157,2)</f>
        <v>0</v>
      </c>
      <c r="K157" s="156"/>
      <c r="L157" s="157"/>
      <c r="M157" s="158" t="s">
        <v>1</v>
      </c>
      <c r="N157" s="159" t="s">
        <v>43</v>
      </c>
      <c r="P157" s="140">
        <f>O157*H157</f>
        <v>0</v>
      </c>
      <c r="Q157" s="140">
        <v>5.0000000000000001E-4</v>
      </c>
      <c r="R157" s="140">
        <f>Q157*H157</f>
        <v>5.0000000000000001E-4</v>
      </c>
      <c r="S157" s="140">
        <v>0</v>
      </c>
      <c r="T157" s="141">
        <f>S157*H157</f>
        <v>0</v>
      </c>
      <c r="AR157" s="142" t="s">
        <v>232</v>
      </c>
      <c r="AT157" s="142" t="s">
        <v>169</v>
      </c>
      <c r="AU157" s="142" t="s">
        <v>88</v>
      </c>
      <c r="AY157" s="14" t="s">
        <v>138</v>
      </c>
      <c r="BE157" s="143">
        <f>IF(N157="základní",J157,0)</f>
        <v>0</v>
      </c>
      <c r="BF157" s="143">
        <f>IF(N157="snížená",J157,0)</f>
        <v>0</v>
      </c>
      <c r="BG157" s="143">
        <f>IF(N157="zákl. přenesená",J157,0)</f>
        <v>0</v>
      </c>
      <c r="BH157" s="143">
        <f>IF(N157="sníž. přenesená",J157,0)</f>
        <v>0</v>
      </c>
      <c r="BI157" s="143">
        <f>IF(N157="nulová",J157,0)</f>
        <v>0</v>
      </c>
      <c r="BJ157" s="14" t="s">
        <v>86</v>
      </c>
      <c r="BK157" s="143">
        <f>ROUND(I157*H157,2)</f>
        <v>0</v>
      </c>
      <c r="BL157" s="14" t="s">
        <v>224</v>
      </c>
      <c r="BM157" s="142" t="s">
        <v>877</v>
      </c>
    </row>
    <row r="158" spans="2:65" s="1" customFormat="1" ht="10.199999999999999">
      <c r="B158" s="29"/>
      <c r="D158" s="144" t="s">
        <v>148</v>
      </c>
      <c r="F158" s="145" t="s">
        <v>876</v>
      </c>
      <c r="I158" s="146"/>
      <c r="L158" s="29"/>
      <c r="M158" s="147"/>
      <c r="T158" s="53"/>
      <c r="AT158" s="14" t="s">
        <v>148</v>
      </c>
      <c r="AU158" s="14" t="s">
        <v>88</v>
      </c>
    </row>
    <row r="159" spans="2:65" s="1" customFormat="1" ht="16.5" customHeight="1">
      <c r="B159" s="29"/>
      <c r="C159" s="149" t="s">
        <v>878</v>
      </c>
      <c r="D159" s="149" t="s">
        <v>169</v>
      </c>
      <c r="E159" s="150" t="s">
        <v>879</v>
      </c>
      <c r="F159" s="151" t="s">
        <v>880</v>
      </c>
      <c r="G159" s="152" t="s">
        <v>334</v>
      </c>
      <c r="H159" s="153">
        <v>1</v>
      </c>
      <c r="I159" s="154"/>
      <c r="J159" s="155">
        <f>ROUND(I159*H159,2)</f>
        <v>0</v>
      </c>
      <c r="K159" s="156"/>
      <c r="L159" s="157"/>
      <c r="M159" s="158" t="s">
        <v>1</v>
      </c>
      <c r="N159" s="159" t="s">
        <v>43</v>
      </c>
      <c r="P159" s="140">
        <f>O159*H159</f>
        <v>0</v>
      </c>
      <c r="Q159" s="140">
        <v>6.4999999999999997E-4</v>
      </c>
      <c r="R159" s="140">
        <f>Q159*H159</f>
        <v>6.4999999999999997E-4</v>
      </c>
      <c r="S159" s="140">
        <v>0</v>
      </c>
      <c r="T159" s="141">
        <f>S159*H159</f>
        <v>0</v>
      </c>
      <c r="AR159" s="142" t="s">
        <v>232</v>
      </c>
      <c r="AT159" s="142" t="s">
        <v>169</v>
      </c>
      <c r="AU159" s="142" t="s">
        <v>88</v>
      </c>
      <c r="AY159" s="14" t="s">
        <v>138</v>
      </c>
      <c r="BE159" s="143">
        <f>IF(N159="základní",J159,0)</f>
        <v>0</v>
      </c>
      <c r="BF159" s="143">
        <f>IF(N159="snížená",J159,0)</f>
        <v>0</v>
      </c>
      <c r="BG159" s="143">
        <f>IF(N159="zákl. přenesená",J159,0)</f>
        <v>0</v>
      </c>
      <c r="BH159" s="143">
        <f>IF(N159="sníž. přenesená",J159,0)</f>
        <v>0</v>
      </c>
      <c r="BI159" s="143">
        <f>IF(N159="nulová",J159,0)</f>
        <v>0</v>
      </c>
      <c r="BJ159" s="14" t="s">
        <v>86</v>
      </c>
      <c r="BK159" s="143">
        <f>ROUND(I159*H159,2)</f>
        <v>0</v>
      </c>
      <c r="BL159" s="14" t="s">
        <v>224</v>
      </c>
      <c r="BM159" s="142" t="s">
        <v>881</v>
      </c>
    </row>
    <row r="160" spans="2:65" s="1" customFormat="1" ht="10.199999999999999">
      <c r="B160" s="29"/>
      <c r="D160" s="144" t="s">
        <v>148</v>
      </c>
      <c r="F160" s="145" t="s">
        <v>880</v>
      </c>
      <c r="I160" s="146"/>
      <c r="L160" s="29"/>
      <c r="M160" s="147"/>
      <c r="T160" s="53"/>
      <c r="AT160" s="14" t="s">
        <v>148</v>
      </c>
      <c r="AU160" s="14" t="s">
        <v>88</v>
      </c>
    </row>
    <row r="161" spans="2:65" s="1" customFormat="1" ht="16.5" customHeight="1">
      <c r="B161" s="29"/>
      <c r="C161" s="149" t="s">
        <v>882</v>
      </c>
      <c r="D161" s="149" t="s">
        <v>169</v>
      </c>
      <c r="E161" s="150" t="s">
        <v>679</v>
      </c>
      <c r="F161" s="151" t="s">
        <v>680</v>
      </c>
      <c r="G161" s="152" t="s">
        <v>681</v>
      </c>
      <c r="H161" s="153">
        <v>250</v>
      </c>
      <c r="I161" s="154"/>
      <c r="J161" s="155">
        <f>ROUND(I161*H161,2)</f>
        <v>0</v>
      </c>
      <c r="K161" s="156"/>
      <c r="L161" s="157"/>
      <c r="M161" s="158" t="s">
        <v>1</v>
      </c>
      <c r="N161" s="159" t="s">
        <v>43</v>
      </c>
      <c r="P161" s="140">
        <f>O161*H161</f>
        <v>0</v>
      </c>
      <c r="Q161" s="140">
        <v>0</v>
      </c>
      <c r="R161" s="140">
        <f>Q161*H161</f>
        <v>0</v>
      </c>
      <c r="S161" s="140">
        <v>0</v>
      </c>
      <c r="T161" s="141">
        <f>S161*H161</f>
        <v>0</v>
      </c>
      <c r="AR161" s="142" t="s">
        <v>232</v>
      </c>
      <c r="AT161" s="142" t="s">
        <v>169</v>
      </c>
      <c r="AU161" s="142" t="s">
        <v>88</v>
      </c>
      <c r="AY161" s="14" t="s">
        <v>138</v>
      </c>
      <c r="BE161" s="143">
        <f>IF(N161="základní",J161,0)</f>
        <v>0</v>
      </c>
      <c r="BF161" s="143">
        <f>IF(N161="snížená",J161,0)</f>
        <v>0</v>
      </c>
      <c r="BG161" s="143">
        <f>IF(N161="zákl. přenesená",J161,0)</f>
        <v>0</v>
      </c>
      <c r="BH161" s="143">
        <f>IF(N161="sníž. přenesená",J161,0)</f>
        <v>0</v>
      </c>
      <c r="BI161" s="143">
        <f>IF(N161="nulová",J161,0)</f>
        <v>0</v>
      </c>
      <c r="BJ161" s="14" t="s">
        <v>86</v>
      </c>
      <c r="BK161" s="143">
        <f>ROUND(I161*H161,2)</f>
        <v>0</v>
      </c>
      <c r="BL161" s="14" t="s">
        <v>224</v>
      </c>
      <c r="BM161" s="142" t="s">
        <v>883</v>
      </c>
    </row>
    <row r="162" spans="2:65" s="1" customFormat="1" ht="10.199999999999999">
      <c r="B162" s="29"/>
      <c r="D162" s="144" t="s">
        <v>148</v>
      </c>
      <c r="F162" s="145" t="s">
        <v>680</v>
      </c>
      <c r="I162" s="146"/>
      <c r="L162" s="29"/>
      <c r="M162" s="147"/>
      <c r="T162" s="53"/>
      <c r="AT162" s="14" t="s">
        <v>148</v>
      </c>
      <c r="AU162" s="14" t="s">
        <v>88</v>
      </c>
    </row>
    <row r="163" spans="2:65" s="1" customFormat="1" ht="16.5" customHeight="1">
      <c r="B163" s="29"/>
      <c r="C163" s="130" t="s">
        <v>7</v>
      </c>
      <c r="D163" s="130" t="s">
        <v>142</v>
      </c>
      <c r="E163" s="131" t="s">
        <v>684</v>
      </c>
      <c r="F163" s="132" t="s">
        <v>685</v>
      </c>
      <c r="G163" s="133" t="s">
        <v>164</v>
      </c>
      <c r="H163" s="134">
        <v>0.25</v>
      </c>
      <c r="I163" s="135"/>
      <c r="J163" s="136">
        <f>ROUND(I163*H163,2)</f>
        <v>0</v>
      </c>
      <c r="K163" s="137"/>
      <c r="L163" s="29"/>
      <c r="M163" s="138" t="s">
        <v>1</v>
      </c>
      <c r="N163" s="139" t="s">
        <v>43</v>
      </c>
      <c r="P163" s="140">
        <f>O163*H163</f>
        <v>0</v>
      </c>
      <c r="Q163" s="140">
        <v>0</v>
      </c>
      <c r="R163" s="140">
        <f>Q163*H163</f>
        <v>0</v>
      </c>
      <c r="S163" s="140">
        <v>0</v>
      </c>
      <c r="T163" s="141">
        <f>S163*H163</f>
        <v>0</v>
      </c>
      <c r="AR163" s="142" t="s">
        <v>224</v>
      </c>
      <c r="AT163" s="142" t="s">
        <v>142</v>
      </c>
      <c r="AU163" s="142" t="s">
        <v>88</v>
      </c>
      <c r="AY163" s="14" t="s">
        <v>138</v>
      </c>
      <c r="BE163" s="143">
        <f>IF(N163="základní",J163,0)</f>
        <v>0</v>
      </c>
      <c r="BF163" s="143">
        <f>IF(N163="snížená",J163,0)</f>
        <v>0</v>
      </c>
      <c r="BG163" s="143">
        <f>IF(N163="zákl. přenesená",J163,0)</f>
        <v>0</v>
      </c>
      <c r="BH163" s="143">
        <f>IF(N163="sníž. přenesená",J163,0)</f>
        <v>0</v>
      </c>
      <c r="BI163" s="143">
        <f>IF(N163="nulová",J163,0)</f>
        <v>0</v>
      </c>
      <c r="BJ163" s="14" t="s">
        <v>86</v>
      </c>
      <c r="BK163" s="143">
        <f>ROUND(I163*H163,2)</f>
        <v>0</v>
      </c>
      <c r="BL163" s="14" t="s">
        <v>224</v>
      </c>
      <c r="BM163" s="142" t="s">
        <v>884</v>
      </c>
    </row>
    <row r="164" spans="2:65" s="1" customFormat="1" ht="19.2">
      <c r="B164" s="29"/>
      <c r="D164" s="144" t="s">
        <v>148</v>
      </c>
      <c r="F164" s="145" t="s">
        <v>687</v>
      </c>
      <c r="I164" s="146"/>
      <c r="L164" s="29"/>
      <c r="M164" s="147"/>
      <c r="T164" s="53"/>
      <c r="AT164" s="14" t="s">
        <v>148</v>
      </c>
      <c r="AU164" s="14" t="s">
        <v>88</v>
      </c>
    </row>
    <row r="165" spans="2:65" s="11" customFormat="1" ht="22.8" customHeight="1">
      <c r="B165" s="118"/>
      <c r="D165" s="119" t="s">
        <v>77</v>
      </c>
      <c r="E165" s="128" t="s">
        <v>688</v>
      </c>
      <c r="F165" s="128" t="s">
        <v>689</v>
      </c>
      <c r="I165" s="121"/>
      <c r="J165" s="129">
        <f>BK165</f>
        <v>0</v>
      </c>
      <c r="L165" s="118"/>
      <c r="M165" s="123"/>
      <c r="P165" s="124">
        <f>SUM(P166:P175)</f>
        <v>0</v>
      </c>
      <c r="R165" s="124">
        <f>SUM(R166:R175)</f>
        <v>0</v>
      </c>
      <c r="T165" s="125">
        <f>SUM(T166:T175)</f>
        <v>0</v>
      </c>
      <c r="AR165" s="119" t="s">
        <v>88</v>
      </c>
      <c r="AT165" s="126" t="s">
        <v>77</v>
      </c>
      <c r="AU165" s="126" t="s">
        <v>86</v>
      </c>
      <c r="AY165" s="119" t="s">
        <v>138</v>
      </c>
      <c r="BK165" s="127">
        <f>SUM(BK166:BK175)</f>
        <v>0</v>
      </c>
    </row>
    <row r="166" spans="2:65" s="1" customFormat="1" ht="16.5" customHeight="1">
      <c r="B166" s="29"/>
      <c r="C166" s="130" t="s">
        <v>302</v>
      </c>
      <c r="D166" s="130" t="s">
        <v>142</v>
      </c>
      <c r="E166" s="131" t="s">
        <v>691</v>
      </c>
      <c r="F166" s="132" t="s">
        <v>692</v>
      </c>
      <c r="G166" s="133" t="s">
        <v>145</v>
      </c>
      <c r="H166" s="134">
        <v>3</v>
      </c>
      <c r="I166" s="135"/>
      <c r="J166" s="136">
        <f>ROUND(I166*H166,2)</f>
        <v>0</v>
      </c>
      <c r="K166" s="137"/>
      <c r="L166" s="29"/>
      <c r="M166" s="138" t="s">
        <v>1</v>
      </c>
      <c r="N166" s="139" t="s">
        <v>43</v>
      </c>
      <c r="P166" s="140">
        <f>O166*H166</f>
        <v>0</v>
      </c>
      <c r="Q166" s="140">
        <v>0</v>
      </c>
      <c r="R166" s="140">
        <f>Q166*H166</f>
        <v>0</v>
      </c>
      <c r="S166" s="140">
        <v>0</v>
      </c>
      <c r="T166" s="141">
        <f>S166*H166</f>
        <v>0</v>
      </c>
      <c r="AR166" s="142" t="s">
        <v>224</v>
      </c>
      <c r="AT166" s="142" t="s">
        <v>142</v>
      </c>
      <c r="AU166" s="142" t="s">
        <v>88</v>
      </c>
      <c r="AY166" s="14" t="s">
        <v>138</v>
      </c>
      <c r="BE166" s="143">
        <f>IF(N166="základní",J166,0)</f>
        <v>0</v>
      </c>
      <c r="BF166" s="143">
        <f>IF(N166="snížená",J166,0)</f>
        <v>0</v>
      </c>
      <c r="BG166" s="143">
        <f>IF(N166="zákl. přenesená",J166,0)</f>
        <v>0</v>
      </c>
      <c r="BH166" s="143">
        <f>IF(N166="sníž. přenesená",J166,0)</f>
        <v>0</v>
      </c>
      <c r="BI166" s="143">
        <f>IF(N166="nulová",J166,0)</f>
        <v>0</v>
      </c>
      <c r="BJ166" s="14" t="s">
        <v>86</v>
      </c>
      <c r="BK166" s="143">
        <f>ROUND(I166*H166,2)</f>
        <v>0</v>
      </c>
      <c r="BL166" s="14" t="s">
        <v>224</v>
      </c>
      <c r="BM166" s="142" t="s">
        <v>885</v>
      </c>
    </row>
    <row r="167" spans="2:65" s="1" customFormat="1" ht="10.199999999999999">
      <c r="B167" s="29"/>
      <c r="D167" s="144" t="s">
        <v>148</v>
      </c>
      <c r="F167" s="145" t="s">
        <v>694</v>
      </c>
      <c r="I167" s="146"/>
      <c r="L167" s="29"/>
      <c r="M167" s="147"/>
      <c r="T167" s="53"/>
      <c r="AT167" s="14" t="s">
        <v>148</v>
      </c>
      <c r="AU167" s="14" t="s">
        <v>88</v>
      </c>
    </row>
    <row r="168" spans="2:65" s="1" customFormat="1" ht="16.5" customHeight="1">
      <c r="B168" s="29"/>
      <c r="C168" s="130" t="s">
        <v>307</v>
      </c>
      <c r="D168" s="130" t="s">
        <v>142</v>
      </c>
      <c r="E168" s="131" t="s">
        <v>696</v>
      </c>
      <c r="F168" s="132" t="s">
        <v>697</v>
      </c>
      <c r="G168" s="133" t="s">
        <v>145</v>
      </c>
      <c r="H168" s="134">
        <v>3</v>
      </c>
      <c r="I168" s="135"/>
      <c r="J168" s="136">
        <f>ROUND(I168*H168,2)</f>
        <v>0</v>
      </c>
      <c r="K168" s="137"/>
      <c r="L168" s="29"/>
      <c r="M168" s="138" t="s">
        <v>1</v>
      </c>
      <c r="N168" s="139" t="s">
        <v>43</v>
      </c>
      <c r="P168" s="140">
        <f>O168*H168</f>
        <v>0</v>
      </c>
      <c r="Q168" s="140">
        <v>0</v>
      </c>
      <c r="R168" s="140">
        <f>Q168*H168</f>
        <v>0</v>
      </c>
      <c r="S168" s="140">
        <v>0</v>
      </c>
      <c r="T168" s="141">
        <f>S168*H168</f>
        <v>0</v>
      </c>
      <c r="AR168" s="142" t="s">
        <v>224</v>
      </c>
      <c r="AT168" s="142" t="s">
        <v>142</v>
      </c>
      <c r="AU168" s="142" t="s">
        <v>88</v>
      </c>
      <c r="AY168" s="14" t="s">
        <v>138</v>
      </c>
      <c r="BE168" s="143">
        <f>IF(N168="základní",J168,0)</f>
        <v>0</v>
      </c>
      <c r="BF168" s="143">
        <f>IF(N168="snížená",J168,0)</f>
        <v>0</v>
      </c>
      <c r="BG168" s="143">
        <f>IF(N168="zákl. přenesená",J168,0)</f>
        <v>0</v>
      </c>
      <c r="BH168" s="143">
        <f>IF(N168="sníž. přenesená",J168,0)</f>
        <v>0</v>
      </c>
      <c r="BI168" s="143">
        <f>IF(N168="nulová",J168,0)</f>
        <v>0</v>
      </c>
      <c r="BJ168" s="14" t="s">
        <v>86</v>
      </c>
      <c r="BK168" s="143">
        <f>ROUND(I168*H168,2)</f>
        <v>0</v>
      </c>
      <c r="BL168" s="14" t="s">
        <v>224</v>
      </c>
      <c r="BM168" s="142" t="s">
        <v>886</v>
      </c>
    </row>
    <row r="169" spans="2:65" s="1" customFormat="1" ht="10.199999999999999">
      <c r="B169" s="29"/>
      <c r="D169" s="144" t="s">
        <v>148</v>
      </c>
      <c r="F169" s="145" t="s">
        <v>699</v>
      </c>
      <c r="I169" s="146"/>
      <c r="L169" s="29"/>
      <c r="M169" s="147"/>
      <c r="T169" s="53"/>
      <c r="AT169" s="14" t="s">
        <v>148</v>
      </c>
      <c r="AU169" s="14" t="s">
        <v>88</v>
      </c>
    </row>
    <row r="170" spans="2:65" s="1" customFormat="1" ht="16.5" customHeight="1">
      <c r="B170" s="29"/>
      <c r="C170" s="130" t="s">
        <v>311</v>
      </c>
      <c r="D170" s="130" t="s">
        <v>142</v>
      </c>
      <c r="E170" s="131" t="s">
        <v>701</v>
      </c>
      <c r="F170" s="132" t="s">
        <v>702</v>
      </c>
      <c r="G170" s="133" t="s">
        <v>145</v>
      </c>
      <c r="H170" s="134">
        <v>3</v>
      </c>
      <c r="I170" s="135"/>
      <c r="J170" s="136">
        <f>ROUND(I170*H170,2)</f>
        <v>0</v>
      </c>
      <c r="K170" s="137"/>
      <c r="L170" s="29"/>
      <c r="M170" s="138" t="s">
        <v>1</v>
      </c>
      <c r="N170" s="139" t="s">
        <v>43</v>
      </c>
      <c r="P170" s="140">
        <f>O170*H170</f>
        <v>0</v>
      </c>
      <c r="Q170" s="140">
        <v>0</v>
      </c>
      <c r="R170" s="140">
        <f>Q170*H170</f>
        <v>0</v>
      </c>
      <c r="S170" s="140">
        <v>0</v>
      </c>
      <c r="T170" s="141">
        <f>S170*H170</f>
        <v>0</v>
      </c>
      <c r="AR170" s="142" t="s">
        <v>224</v>
      </c>
      <c r="AT170" s="142" t="s">
        <v>142</v>
      </c>
      <c r="AU170" s="142" t="s">
        <v>88</v>
      </c>
      <c r="AY170" s="14" t="s">
        <v>138</v>
      </c>
      <c r="BE170" s="143">
        <f>IF(N170="základní",J170,0)</f>
        <v>0</v>
      </c>
      <c r="BF170" s="143">
        <f>IF(N170="snížená",J170,0)</f>
        <v>0</v>
      </c>
      <c r="BG170" s="143">
        <f>IF(N170="zákl. přenesená",J170,0)</f>
        <v>0</v>
      </c>
      <c r="BH170" s="143">
        <f>IF(N170="sníž. přenesená",J170,0)</f>
        <v>0</v>
      </c>
      <c r="BI170" s="143">
        <f>IF(N170="nulová",J170,0)</f>
        <v>0</v>
      </c>
      <c r="BJ170" s="14" t="s">
        <v>86</v>
      </c>
      <c r="BK170" s="143">
        <f>ROUND(I170*H170,2)</f>
        <v>0</v>
      </c>
      <c r="BL170" s="14" t="s">
        <v>224</v>
      </c>
      <c r="BM170" s="142" t="s">
        <v>887</v>
      </c>
    </row>
    <row r="171" spans="2:65" s="1" customFormat="1" ht="10.199999999999999">
      <c r="B171" s="29"/>
      <c r="D171" s="144" t="s">
        <v>148</v>
      </c>
      <c r="F171" s="145" t="s">
        <v>704</v>
      </c>
      <c r="I171" s="146"/>
      <c r="L171" s="29"/>
      <c r="M171" s="147"/>
      <c r="T171" s="53"/>
      <c r="AT171" s="14" t="s">
        <v>148</v>
      </c>
      <c r="AU171" s="14" t="s">
        <v>88</v>
      </c>
    </row>
    <row r="172" spans="2:65" s="1" customFormat="1" ht="16.5" customHeight="1">
      <c r="B172" s="29"/>
      <c r="C172" s="130" t="s">
        <v>888</v>
      </c>
      <c r="D172" s="130" t="s">
        <v>142</v>
      </c>
      <c r="E172" s="131" t="s">
        <v>718</v>
      </c>
      <c r="F172" s="132" t="s">
        <v>719</v>
      </c>
      <c r="G172" s="133" t="s">
        <v>187</v>
      </c>
      <c r="H172" s="134">
        <v>16</v>
      </c>
      <c r="I172" s="135"/>
      <c r="J172" s="136">
        <f>ROUND(I172*H172,2)</f>
        <v>0</v>
      </c>
      <c r="K172" s="137"/>
      <c r="L172" s="29"/>
      <c r="M172" s="138" t="s">
        <v>1</v>
      </c>
      <c r="N172" s="139" t="s">
        <v>43</v>
      </c>
      <c r="P172" s="140">
        <f>O172*H172</f>
        <v>0</v>
      </c>
      <c r="Q172" s="140">
        <v>0</v>
      </c>
      <c r="R172" s="140">
        <f>Q172*H172</f>
        <v>0</v>
      </c>
      <c r="S172" s="140">
        <v>0</v>
      </c>
      <c r="T172" s="141">
        <f>S172*H172</f>
        <v>0</v>
      </c>
      <c r="AR172" s="142" t="s">
        <v>224</v>
      </c>
      <c r="AT172" s="142" t="s">
        <v>142</v>
      </c>
      <c r="AU172" s="142" t="s">
        <v>88</v>
      </c>
      <c r="AY172" s="14" t="s">
        <v>138</v>
      </c>
      <c r="BE172" s="143">
        <f>IF(N172="základní",J172,0)</f>
        <v>0</v>
      </c>
      <c r="BF172" s="143">
        <f>IF(N172="snížená",J172,0)</f>
        <v>0</v>
      </c>
      <c r="BG172" s="143">
        <f>IF(N172="zákl. přenesená",J172,0)</f>
        <v>0</v>
      </c>
      <c r="BH172" s="143">
        <f>IF(N172="sníž. přenesená",J172,0)</f>
        <v>0</v>
      </c>
      <c r="BI172" s="143">
        <f>IF(N172="nulová",J172,0)</f>
        <v>0</v>
      </c>
      <c r="BJ172" s="14" t="s">
        <v>86</v>
      </c>
      <c r="BK172" s="143">
        <f>ROUND(I172*H172,2)</f>
        <v>0</v>
      </c>
      <c r="BL172" s="14" t="s">
        <v>224</v>
      </c>
      <c r="BM172" s="142" t="s">
        <v>889</v>
      </c>
    </row>
    <row r="173" spans="2:65" s="1" customFormat="1" ht="10.199999999999999">
      <c r="B173" s="29"/>
      <c r="D173" s="144" t="s">
        <v>148</v>
      </c>
      <c r="F173" s="145" t="s">
        <v>719</v>
      </c>
      <c r="I173" s="146"/>
      <c r="L173" s="29"/>
      <c r="M173" s="147"/>
      <c r="T173" s="53"/>
      <c r="AT173" s="14" t="s">
        <v>148</v>
      </c>
      <c r="AU173" s="14" t="s">
        <v>88</v>
      </c>
    </row>
    <row r="174" spans="2:65" s="1" customFormat="1" ht="16.5" customHeight="1">
      <c r="B174" s="29"/>
      <c r="C174" s="130" t="s">
        <v>890</v>
      </c>
      <c r="D174" s="130" t="s">
        <v>142</v>
      </c>
      <c r="E174" s="131" t="s">
        <v>891</v>
      </c>
      <c r="F174" s="132" t="s">
        <v>892</v>
      </c>
      <c r="G174" s="133" t="s">
        <v>187</v>
      </c>
      <c r="H174" s="134">
        <v>16</v>
      </c>
      <c r="I174" s="135"/>
      <c r="J174" s="136">
        <f>ROUND(I174*H174,2)</f>
        <v>0</v>
      </c>
      <c r="K174" s="137"/>
      <c r="L174" s="29"/>
      <c r="M174" s="138" t="s">
        <v>1</v>
      </c>
      <c r="N174" s="139" t="s">
        <v>43</v>
      </c>
      <c r="P174" s="140">
        <f>O174*H174</f>
        <v>0</v>
      </c>
      <c r="Q174" s="140">
        <v>0</v>
      </c>
      <c r="R174" s="140">
        <f>Q174*H174</f>
        <v>0</v>
      </c>
      <c r="S174" s="140">
        <v>0</v>
      </c>
      <c r="T174" s="141">
        <f>S174*H174</f>
        <v>0</v>
      </c>
      <c r="AR174" s="142" t="s">
        <v>224</v>
      </c>
      <c r="AT174" s="142" t="s">
        <v>142</v>
      </c>
      <c r="AU174" s="142" t="s">
        <v>88</v>
      </c>
      <c r="AY174" s="14" t="s">
        <v>138</v>
      </c>
      <c r="BE174" s="143">
        <f>IF(N174="základní",J174,0)</f>
        <v>0</v>
      </c>
      <c r="BF174" s="143">
        <f>IF(N174="snížená",J174,0)</f>
        <v>0</v>
      </c>
      <c r="BG174" s="143">
        <f>IF(N174="zákl. přenesená",J174,0)</f>
        <v>0</v>
      </c>
      <c r="BH174" s="143">
        <f>IF(N174="sníž. přenesená",J174,0)</f>
        <v>0</v>
      </c>
      <c r="BI174" s="143">
        <f>IF(N174="nulová",J174,0)</f>
        <v>0</v>
      </c>
      <c r="BJ174" s="14" t="s">
        <v>86</v>
      </c>
      <c r="BK174" s="143">
        <f>ROUND(I174*H174,2)</f>
        <v>0</v>
      </c>
      <c r="BL174" s="14" t="s">
        <v>224</v>
      </c>
      <c r="BM174" s="142" t="s">
        <v>893</v>
      </c>
    </row>
    <row r="175" spans="2:65" s="1" customFormat="1" ht="10.199999999999999">
      <c r="B175" s="29"/>
      <c r="D175" s="144" t="s">
        <v>148</v>
      </c>
      <c r="F175" s="145" t="s">
        <v>894</v>
      </c>
      <c r="I175" s="146"/>
      <c r="L175" s="29"/>
      <c r="M175" s="147"/>
      <c r="T175" s="53"/>
      <c r="AT175" s="14" t="s">
        <v>148</v>
      </c>
      <c r="AU175" s="14" t="s">
        <v>88</v>
      </c>
    </row>
    <row r="176" spans="2:65" s="11" customFormat="1" ht="25.95" customHeight="1">
      <c r="B176" s="118"/>
      <c r="D176" s="119" t="s">
        <v>77</v>
      </c>
      <c r="E176" s="120" t="s">
        <v>738</v>
      </c>
      <c r="F176" s="120" t="s">
        <v>739</v>
      </c>
      <c r="I176" s="121"/>
      <c r="J176" s="122">
        <f>BK176</f>
        <v>0</v>
      </c>
      <c r="L176" s="118"/>
      <c r="M176" s="123"/>
      <c r="P176" s="124">
        <f>P177+SUM(P178:P201)</f>
        <v>0</v>
      </c>
      <c r="R176" s="124">
        <f>R177+SUM(R178:R201)</f>
        <v>0</v>
      </c>
      <c r="T176" s="125">
        <f>T177+SUM(T178:T201)</f>
        <v>0</v>
      </c>
      <c r="AR176" s="119" t="s">
        <v>146</v>
      </c>
      <c r="AT176" s="126" t="s">
        <v>77</v>
      </c>
      <c r="AU176" s="126" t="s">
        <v>78</v>
      </c>
      <c r="AY176" s="119" t="s">
        <v>138</v>
      </c>
      <c r="BK176" s="127">
        <f>BK177+SUM(BK178:BK201)</f>
        <v>0</v>
      </c>
    </row>
    <row r="177" spans="2:65" s="1" customFormat="1" ht="16.5" customHeight="1">
      <c r="B177" s="29"/>
      <c r="C177" s="130" t="s">
        <v>895</v>
      </c>
      <c r="D177" s="130" t="s">
        <v>142</v>
      </c>
      <c r="E177" s="131" t="s">
        <v>896</v>
      </c>
      <c r="F177" s="132" t="s">
        <v>897</v>
      </c>
      <c r="G177" s="133" t="s">
        <v>321</v>
      </c>
      <c r="H177" s="134">
        <v>1</v>
      </c>
      <c r="I177" s="135"/>
      <c r="J177" s="136">
        <f>ROUND(I177*H177,2)</f>
        <v>0</v>
      </c>
      <c r="K177" s="137"/>
      <c r="L177" s="29"/>
      <c r="M177" s="138" t="s">
        <v>1</v>
      </c>
      <c r="N177" s="139" t="s">
        <v>43</v>
      </c>
      <c r="P177" s="140">
        <f>O177*H177</f>
        <v>0</v>
      </c>
      <c r="Q177" s="140">
        <v>0</v>
      </c>
      <c r="R177" s="140">
        <f>Q177*H177</f>
        <v>0</v>
      </c>
      <c r="S177" s="140">
        <v>0</v>
      </c>
      <c r="T177" s="141">
        <f>S177*H177</f>
        <v>0</v>
      </c>
      <c r="AR177" s="142" t="s">
        <v>146</v>
      </c>
      <c r="AT177" s="142" t="s">
        <v>142</v>
      </c>
      <c r="AU177" s="142" t="s">
        <v>86</v>
      </c>
      <c r="AY177" s="14" t="s">
        <v>138</v>
      </c>
      <c r="BE177" s="143">
        <f>IF(N177="základní",J177,0)</f>
        <v>0</v>
      </c>
      <c r="BF177" s="143">
        <f>IF(N177="snížená",J177,0)</f>
        <v>0</v>
      </c>
      <c r="BG177" s="143">
        <f>IF(N177="zákl. přenesená",J177,0)</f>
        <v>0</v>
      </c>
      <c r="BH177" s="143">
        <f>IF(N177="sníž. přenesená",J177,0)</f>
        <v>0</v>
      </c>
      <c r="BI177" s="143">
        <f>IF(N177="nulová",J177,0)</f>
        <v>0</v>
      </c>
      <c r="BJ177" s="14" t="s">
        <v>86</v>
      </c>
      <c r="BK177" s="143">
        <f>ROUND(I177*H177,2)</f>
        <v>0</v>
      </c>
      <c r="BL177" s="14" t="s">
        <v>146</v>
      </c>
      <c r="BM177" s="142" t="s">
        <v>898</v>
      </c>
    </row>
    <row r="178" spans="2:65" s="1" customFormat="1" ht="10.199999999999999">
      <c r="B178" s="29"/>
      <c r="D178" s="144" t="s">
        <v>148</v>
      </c>
      <c r="F178" s="145" t="s">
        <v>897</v>
      </c>
      <c r="I178" s="146"/>
      <c r="L178" s="29"/>
      <c r="M178" s="147"/>
      <c r="T178" s="53"/>
      <c r="AT178" s="14" t="s">
        <v>148</v>
      </c>
      <c r="AU178" s="14" t="s">
        <v>86</v>
      </c>
    </row>
    <row r="179" spans="2:65" s="1" customFormat="1" ht="16.5" customHeight="1">
      <c r="B179" s="29"/>
      <c r="C179" s="130" t="s">
        <v>899</v>
      </c>
      <c r="D179" s="130" t="s">
        <v>142</v>
      </c>
      <c r="E179" s="131" t="s">
        <v>772</v>
      </c>
      <c r="F179" s="132" t="s">
        <v>773</v>
      </c>
      <c r="G179" s="133" t="s">
        <v>597</v>
      </c>
      <c r="H179" s="134">
        <v>2</v>
      </c>
      <c r="I179" s="135"/>
      <c r="J179" s="136">
        <f>ROUND(I179*H179,2)</f>
        <v>0</v>
      </c>
      <c r="K179" s="137"/>
      <c r="L179" s="29"/>
      <c r="M179" s="138" t="s">
        <v>1</v>
      </c>
      <c r="N179" s="139" t="s">
        <v>43</v>
      </c>
      <c r="P179" s="140">
        <f>O179*H179</f>
        <v>0</v>
      </c>
      <c r="Q179" s="140">
        <v>0</v>
      </c>
      <c r="R179" s="140">
        <f>Q179*H179</f>
        <v>0</v>
      </c>
      <c r="S179" s="140">
        <v>0</v>
      </c>
      <c r="T179" s="141">
        <f>S179*H179</f>
        <v>0</v>
      </c>
      <c r="AR179" s="142" t="s">
        <v>598</v>
      </c>
      <c r="AT179" s="142" t="s">
        <v>142</v>
      </c>
      <c r="AU179" s="142" t="s">
        <v>86</v>
      </c>
      <c r="AY179" s="14" t="s">
        <v>138</v>
      </c>
      <c r="BE179" s="143">
        <f>IF(N179="základní",J179,0)</f>
        <v>0</v>
      </c>
      <c r="BF179" s="143">
        <f>IF(N179="snížená",J179,0)</f>
        <v>0</v>
      </c>
      <c r="BG179" s="143">
        <f>IF(N179="zákl. přenesená",J179,0)</f>
        <v>0</v>
      </c>
      <c r="BH179" s="143">
        <f>IF(N179="sníž. přenesená",J179,0)</f>
        <v>0</v>
      </c>
      <c r="BI179" s="143">
        <f>IF(N179="nulová",J179,0)</f>
        <v>0</v>
      </c>
      <c r="BJ179" s="14" t="s">
        <v>86</v>
      </c>
      <c r="BK179" s="143">
        <f>ROUND(I179*H179,2)</f>
        <v>0</v>
      </c>
      <c r="BL179" s="14" t="s">
        <v>598</v>
      </c>
      <c r="BM179" s="142" t="s">
        <v>900</v>
      </c>
    </row>
    <row r="180" spans="2:65" s="1" customFormat="1" ht="10.199999999999999">
      <c r="B180" s="29"/>
      <c r="D180" s="144" t="s">
        <v>148</v>
      </c>
      <c r="F180" s="145" t="s">
        <v>773</v>
      </c>
      <c r="I180" s="146"/>
      <c r="L180" s="29"/>
      <c r="M180" s="147"/>
      <c r="T180" s="53"/>
      <c r="AT180" s="14" t="s">
        <v>148</v>
      </c>
      <c r="AU180" s="14" t="s">
        <v>86</v>
      </c>
    </row>
    <row r="181" spans="2:65" s="1" customFormat="1" ht="16.5" customHeight="1">
      <c r="B181" s="29"/>
      <c r="C181" s="130" t="s">
        <v>901</v>
      </c>
      <c r="D181" s="130" t="s">
        <v>142</v>
      </c>
      <c r="E181" s="131" t="s">
        <v>776</v>
      </c>
      <c r="F181" s="132" t="s">
        <v>777</v>
      </c>
      <c r="G181" s="133" t="s">
        <v>597</v>
      </c>
      <c r="H181" s="134">
        <v>2</v>
      </c>
      <c r="I181" s="135"/>
      <c r="J181" s="136">
        <f>ROUND(I181*H181,2)</f>
        <v>0</v>
      </c>
      <c r="K181" s="137"/>
      <c r="L181" s="29"/>
      <c r="M181" s="138" t="s">
        <v>1</v>
      </c>
      <c r="N181" s="139" t="s">
        <v>43</v>
      </c>
      <c r="P181" s="140">
        <f>O181*H181</f>
        <v>0</v>
      </c>
      <c r="Q181" s="140">
        <v>0</v>
      </c>
      <c r="R181" s="140">
        <f>Q181*H181</f>
        <v>0</v>
      </c>
      <c r="S181" s="140">
        <v>0</v>
      </c>
      <c r="T181" s="141">
        <f>S181*H181</f>
        <v>0</v>
      </c>
      <c r="AR181" s="142" t="s">
        <v>598</v>
      </c>
      <c r="AT181" s="142" t="s">
        <v>142</v>
      </c>
      <c r="AU181" s="142" t="s">
        <v>86</v>
      </c>
      <c r="AY181" s="14" t="s">
        <v>138</v>
      </c>
      <c r="BE181" s="143">
        <f>IF(N181="základní",J181,0)</f>
        <v>0</v>
      </c>
      <c r="BF181" s="143">
        <f>IF(N181="snížená",J181,0)</f>
        <v>0</v>
      </c>
      <c r="BG181" s="143">
        <f>IF(N181="zákl. přenesená",J181,0)</f>
        <v>0</v>
      </c>
      <c r="BH181" s="143">
        <f>IF(N181="sníž. přenesená",J181,0)</f>
        <v>0</v>
      </c>
      <c r="BI181" s="143">
        <f>IF(N181="nulová",J181,0)</f>
        <v>0</v>
      </c>
      <c r="BJ181" s="14" t="s">
        <v>86</v>
      </c>
      <c r="BK181" s="143">
        <f>ROUND(I181*H181,2)</f>
        <v>0</v>
      </c>
      <c r="BL181" s="14" t="s">
        <v>598</v>
      </c>
      <c r="BM181" s="142" t="s">
        <v>902</v>
      </c>
    </row>
    <row r="182" spans="2:65" s="1" customFormat="1" ht="10.199999999999999">
      <c r="B182" s="29"/>
      <c r="D182" s="144" t="s">
        <v>148</v>
      </c>
      <c r="F182" s="145" t="s">
        <v>777</v>
      </c>
      <c r="I182" s="146"/>
      <c r="L182" s="29"/>
      <c r="M182" s="147"/>
      <c r="T182" s="53"/>
      <c r="AT182" s="14" t="s">
        <v>148</v>
      </c>
      <c r="AU182" s="14" t="s">
        <v>86</v>
      </c>
    </row>
    <row r="183" spans="2:65" s="1" customFormat="1" ht="16.5" customHeight="1">
      <c r="B183" s="29"/>
      <c r="C183" s="130" t="s">
        <v>903</v>
      </c>
      <c r="D183" s="130" t="s">
        <v>142</v>
      </c>
      <c r="E183" s="131" t="s">
        <v>768</v>
      </c>
      <c r="F183" s="132" t="s">
        <v>769</v>
      </c>
      <c r="G183" s="133" t="s">
        <v>321</v>
      </c>
      <c r="H183" s="134">
        <v>1</v>
      </c>
      <c r="I183" s="135"/>
      <c r="J183" s="136">
        <f>ROUND(I183*H183,2)</f>
        <v>0</v>
      </c>
      <c r="K183" s="137"/>
      <c r="L183" s="29"/>
      <c r="M183" s="138" t="s">
        <v>1</v>
      </c>
      <c r="N183" s="139" t="s">
        <v>43</v>
      </c>
      <c r="P183" s="140">
        <f>O183*H183</f>
        <v>0</v>
      </c>
      <c r="Q183" s="140">
        <v>0</v>
      </c>
      <c r="R183" s="140">
        <f>Q183*H183</f>
        <v>0</v>
      </c>
      <c r="S183" s="140">
        <v>0</v>
      </c>
      <c r="T183" s="141">
        <f>S183*H183</f>
        <v>0</v>
      </c>
      <c r="AR183" s="142" t="s">
        <v>598</v>
      </c>
      <c r="AT183" s="142" t="s">
        <v>142</v>
      </c>
      <c r="AU183" s="142" t="s">
        <v>86</v>
      </c>
      <c r="AY183" s="14" t="s">
        <v>138</v>
      </c>
      <c r="BE183" s="143">
        <f>IF(N183="základní",J183,0)</f>
        <v>0</v>
      </c>
      <c r="BF183" s="143">
        <f>IF(N183="snížená",J183,0)</f>
        <v>0</v>
      </c>
      <c r="BG183" s="143">
        <f>IF(N183="zákl. přenesená",J183,0)</f>
        <v>0</v>
      </c>
      <c r="BH183" s="143">
        <f>IF(N183="sníž. přenesená",J183,0)</f>
        <v>0</v>
      </c>
      <c r="BI183" s="143">
        <f>IF(N183="nulová",J183,0)</f>
        <v>0</v>
      </c>
      <c r="BJ183" s="14" t="s">
        <v>86</v>
      </c>
      <c r="BK183" s="143">
        <f>ROUND(I183*H183,2)</f>
        <v>0</v>
      </c>
      <c r="BL183" s="14" t="s">
        <v>598</v>
      </c>
      <c r="BM183" s="142" t="s">
        <v>904</v>
      </c>
    </row>
    <row r="184" spans="2:65" s="1" customFormat="1" ht="10.199999999999999">
      <c r="B184" s="29"/>
      <c r="D184" s="144" t="s">
        <v>148</v>
      </c>
      <c r="F184" s="145" t="s">
        <v>769</v>
      </c>
      <c r="I184" s="146"/>
      <c r="L184" s="29"/>
      <c r="M184" s="147"/>
      <c r="T184" s="53"/>
      <c r="AT184" s="14" t="s">
        <v>148</v>
      </c>
      <c r="AU184" s="14" t="s">
        <v>86</v>
      </c>
    </row>
    <row r="185" spans="2:65" s="1" customFormat="1" ht="16.5" customHeight="1">
      <c r="B185" s="29"/>
      <c r="C185" s="130" t="s">
        <v>905</v>
      </c>
      <c r="D185" s="130" t="s">
        <v>142</v>
      </c>
      <c r="E185" s="131" t="s">
        <v>780</v>
      </c>
      <c r="F185" s="132" t="s">
        <v>781</v>
      </c>
      <c r="G185" s="133" t="s">
        <v>321</v>
      </c>
      <c r="H185" s="134">
        <v>1</v>
      </c>
      <c r="I185" s="135"/>
      <c r="J185" s="136">
        <f>ROUND(I185*H185,2)</f>
        <v>0</v>
      </c>
      <c r="K185" s="137"/>
      <c r="L185" s="29"/>
      <c r="M185" s="138" t="s">
        <v>1</v>
      </c>
      <c r="N185" s="139" t="s">
        <v>43</v>
      </c>
      <c r="P185" s="140">
        <f>O185*H185</f>
        <v>0</v>
      </c>
      <c r="Q185" s="140">
        <v>0</v>
      </c>
      <c r="R185" s="140">
        <f>Q185*H185</f>
        <v>0</v>
      </c>
      <c r="S185" s="140">
        <v>0</v>
      </c>
      <c r="T185" s="141">
        <f>S185*H185</f>
        <v>0</v>
      </c>
      <c r="AR185" s="142" t="s">
        <v>598</v>
      </c>
      <c r="AT185" s="142" t="s">
        <v>142</v>
      </c>
      <c r="AU185" s="142" t="s">
        <v>86</v>
      </c>
      <c r="AY185" s="14" t="s">
        <v>138</v>
      </c>
      <c r="BE185" s="143">
        <f>IF(N185="základní",J185,0)</f>
        <v>0</v>
      </c>
      <c r="BF185" s="143">
        <f>IF(N185="snížená",J185,0)</f>
        <v>0</v>
      </c>
      <c r="BG185" s="143">
        <f>IF(N185="zákl. přenesená",J185,0)</f>
        <v>0</v>
      </c>
      <c r="BH185" s="143">
        <f>IF(N185="sníž. přenesená",J185,0)</f>
        <v>0</v>
      </c>
      <c r="BI185" s="143">
        <f>IF(N185="nulová",J185,0)</f>
        <v>0</v>
      </c>
      <c r="BJ185" s="14" t="s">
        <v>86</v>
      </c>
      <c r="BK185" s="143">
        <f>ROUND(I185*H185,2)</f>
        <v>0</v>
      </c>
      <c r="BL185" s="14" t="s">
        <v>598</v>
      </c>
      <c r="BM185" s="142" t="s">
        <v>906</v>
      </c>
    </row>
    <row r="186" spans="2:65" s="1" customFormat="1" ht="10.199999999999999">
      <c r="B186" s="29"/>
      <c r="D186" s="144" t="s">
        <v>148</v>
      </c>
      <c r="F186" s="145" t="s">
        <v>781</v>
      </c>
      <c r="I186" s="146"/>
      <c r="L186" s="29"/>
      <c r="M186" s="147"/>
      <c r="T186" s="53"/>
      <c r="AT186" s="14" t="s">
        <v>148</v>
      </c>
      <c r="AU186" s="14" t="s">
        <v>86</v>
      </c>
    </row>
    <row r="187" spans="2:65" s="1" customFormat="1" ht="16.5" customHeight="1">
      <c r="B187" s="29"/>
      <c r="C187" s="130" t="s">
        <v>907</v>
      </c>
      <c r="D187" s="130" t="s">
        <v>142</v>
      </c>
      <c r="E187" s="131" t="s">
        <v>784</v>
      </c>
      <c r="F187" s="132" t="s">
        <v>785</v>
      </c>
      <c r="G187" s="133" t="s">
        <v>321</v>
      </c>
      <c r="H187" s="134">
        <v>1</v>
      </c>
      <c r="I187" s="135"/>
      <c r="J187" s="136">
        <f>ROUND(I187*H187,2)</f>
        <v>0</v>
      </c>
      <c r="K187" s="137"/>
      <c r="L187" s="29"/>
      <c r="M187" s="138" t="s">
        <v>1</v>
      </c>
      <c r="N187" s="139" t="s">
        <v>43</v>
      </c>
      <c r="P187" s="140">
        <f>O187*H187</f>
        <v>0</v>
      </c>
      <c r="Q187" s="140">
        <v>0</v>
      </c>
      <c r="R187" s="140">
        <f>Q187*H187</f>
        <v>0</v>
      </c>
      <c r="S187" s="140">
        <v>0</v>
      </c>
      <c r="T187" s="141">
        <f>S187*H187</f>
        <v>0</v>
      </c>
      <c r="AR187" s="142" t="s">
        <v>598</v>
      </c>
      <c r="AT187" s="142" t="s">
        <v>142</v>
      </c>
      <c r="AU187" s="142" t="s">
        <v>86</v>
      </c>
      <c r="AY187" s="14" t="s">
        <v>138</v>
      </c>
      <c r="BE187" s="143">
        <f>IF(N187="základní",J187,0)</f>
        <v>0</v>
      </c>
      <c r="BF187" s="143">
        <f>IF(N187="snížená",J187,0)</f>
        <v>0</v>
      </c>
      <c r="BG187" s="143">
        <f>IF(N187="zákl. přenesená",J187,0)</f>
        <v>0</v>
      </c>
      <c r="BH187" s="143">
        <f>IF(N187="sníž. přenesená",J187,0)</f>
        <v>0</v>
      </c>
      <c r="BI187" s="143">
        <f>IF(N187="nulová",J187,0)</f>
        <v>0</v>
      </c>
      <c r="BJ187" s="14" t="s">
        <v>86</v>
      </c>
      <c r="BK187" s="143">
        <f>ROUND(I187*H187,2)</f>
        <v>0</v>
      </c>
      <c r="BL187" s="14" t="s">
        <v>598</v>
      </c>
      <c r="BM187" s="142" t="s">
        <v>908</v>
      </c>
    </row>
    <row r="188" spans="2:65" s="1" customFormat="1" ht="10.199999999999999">
      <c r="B188" s="29"/>
      <c r="D188" s="144" t="s">
        <v>148</v>
      </c>
      <c r="F188" s="145" t="s">
        <v>785</v>
      </c>
      <c r="I188" s="146"/>
      <c r="L188" s="29"/>
      <c r="M188" s="147"/>
      <c r="T188" s="53"/>
      <c r="AT188" s="14" t="s">
        <v>148</v>
      </c>
      <c r="AU188" s="14" t="s">
        <v>86</v>
      </c>
    </row>
    <row r="189" spans="2:65" s="1" customFormat="1" ht="21.75" customHeight="1">
      <c r="B189" s="29"/>
      <c r="C189" s="130" t="s">
        <v>632</v>
      </c>
      <c r="D189" s="130" t="s">
        <v>142</v>
      </c>
      <c r="E189" s="131" t="s">
        <v>788</v>
      </c>
      <c r="F189" s="132" t="s">
        <v>789</v>
      </c>
      <c r="G189" s="133" t="s">
        <v>334</v>
      </c>
      <c r="H189" s="134">
        <v>20</v>
      </c>
      <c r="I189" s="135"/>
      <c r="J189" s="136">
        <f>ROUND(I189*H189,2)</f>
        <v>0</v>
      </c>
      <c r="K189" s="137"/>
      <c r="L189" s="29"/>
      <c r="M189" s="138" t="s">
        <v>1</v>
      </c>
      <c r="N189" s="139" t="s">
        <v>43</v>
      </c>
      <c r="P189" s="140">
        <f>O189*H189</f>
        <v>0</v>
      </c>
      <c r="Q189" s="140">
        <v>0</v>
      </c>
      <c r="R189" s="140">
        <f>Q189*H189</f>
        <v>0</v>
      </c>
      <c r="S189" s="140">
        <v>0</v>
      </c>
      <c r="T189" s="141">
        <f>S189*H189</f>
        <v>0</v>
      </c>
      <c r="AR189" s="142" t="s">
        <v>598</v>
      </c>
      <c r="AT189" s="142" t="s">
        <v>142</v>
      </c>
      <c r="AU189" s="142" t="s">
        <v>86</v>
      </c>
      <c r="AY189" s="14" t="s">
        <v>138</v>
      </c>
      <c r="BE189" s="143">
        <f>IF(N189="základní",J189,0)</f>
        <v>0</v>
      </c>
      <c r="BF189" s="143">
        <f>IF(N189="snížená",J189,0)</f>
        <v>0</v>
      </c>
      <c r="BG189" s="143">
        <f>IF(N189="zákl. přenesená",J189,0)</f>
        <v>0</v>
      </c>
      <c r="BH189" s="143">
        <f>IF(N189="sníž. přenesená",J189,0)</f>
        <v>0</v>
      </c>
      <c r="BI189" s="143">
        <f>IF(N189="nulová",J189,0)</f>
        <v>0</v>
      </c>
      <c r="BJ189" s="14" t="s">
        <v>86</v>
      </c>
      <c r="BK189" s="143">
        <f>ROUND(I189*H189,2)</f>
        <v>0</v>
      </c>
      <c r="BL189" s="14" t="s">
        <v>598</v>
      </c>
      <c r="BM189" s="142" t="s">
        <v>909</v>
      </c>
    </row>
    <row r="190" spans="2:65" s="1" customFormat="1" ht="10.199999999999999">
      <c r="B190" s="29"/>
      <c r="D190" s="144" t="s">
        <v>148</v>
      </c>
      <c r="F190" s="145" t="s">
        <v>791</v>
      </c>
      <c r="I190" s="146"/>
      <c r="L190" s="29"/>
      <c r="M190" s="147"/>
      <c r="T190" s="53"/>
      <c r="AT190" s="14" t="s">
        <v>148</v>
      </c>
      <c r="AU190" s="14" t="s">
        <v>86</v>
      </c>
    </row>
    <row r="191" spans="2:65" s="1" customFormat="1" ht="16.5" customHeight="1">
      <c r="B191" s="29"/>
      <c r="C191" s="130" t="s">
        <v>678</v>
      </c>
      <c r="D191" s="130" t="s">
        <v>142</v>
      </c>
      <c r="E191" s="131" t="s">
        <v>801</v>
      </c>
      <c r="F191" s="132" t="s">
        <v>802</v>
      </c>
      <c r="G191" s="133" t="s">
        <v>328</v>
      </c>
      <c r="H191" s="134">
        <v>1</v>
      </c>
      <c r="I191" s="135"/>
      <c r="J191" s="136">
        <f>ROUND(I191*H191,2)</f>
        <v>0</v>
      </c>
      <c r="K191" s="137"/>
      <c r="L191" s="29"/>
      <c r="M191" s="138" t="s">
        <v>1</v>
      </c>
      <c r="N191" s="139" t="s">
        <v>43</v>
      </c>
      <c r="P191" s="140">
        <f>O191*H191</f>
        <v>0</v>
      </c>
      <c r="Q191" s="140">
        <v>0</v>
      </c>
      <c r="R191" s="140">
        <f>Q191*H191</f>
        <v>0</v>
      </c>
      <c r="S191" s="140">
        <v>0</v>
      </c>
      <c r="T191" s="141">
        <f>S191*H191</f>
        <v>0</v>
      </c>
      <c r="AR191" s="142" t="s">
        <v>598</v>
      </c>
      <c r="AT191" s="142" t="s">
        <v>142</v>
      </c>
      <c r="AU191" s="142" t="s">
        <v>86</v>
      </c>
      <c r="AY191" s="14" t="s">
        <v>138</v>
      </c>
      <c r="BE191" s="143">
        <f>IF(N191="základní",J191,0)</f>
        <v>0</v>
      </c>
      <c r="BF191" s="143">
        <f>IF(N191="snížená",J191,0)</f>
        <v>0</v>
      </c>
      <c r="BG191" s="143">
        <f>IF(N191="zákl. přenesená",J191,0)</f>
        <v>0</v>
      </c>
      <c r="BH191" s="143">
        <f>IF(N191="sníž. přenesená",J191,0)</f>
        <v>0</v>
      </c>
      <c r="BI191" s="143">
        <f>IF(N191="nulová",J191,0)</f>
        <v>0</v>
      </c>
      <c r="BJ191" s="14" t="s">
        <v>86</v>
      </c>
      <c r="BK191" s="143">
        <f>ROUND(I191*H191,2)</f>
        <v>0</v>
      </c>
      <c r="BL191" s="14" t="s">
        <v>598</v>
      </c>
      <c r="BM191" s="142" t="s">
        <v>910</v>
      </c>
    </row>
    <row r="192" spans="2:65" s="1" customFormat="1" ht="10.199999999999999">
      <c r="B192" s="29"/>
      <c r="D192" s="144" t="s">
        <v>148</v>
      </c>
      <c r="F192" s="145" t="s">
        <v>802</v>
      </c>
      <c r="I192" s="146"/>
      <c r="L192" s="29"/>
      <c r="M192" s="147"/>
      <c r="T192" s="53"/>
      <c r="AT192" s="14" t="s">
        <v>148</v>
      </c>
      <c r="AU192" s="14" t="s">
        <v>86</v>
      </c>
    </row>
    <row r="193" spans="2:65" s="1" customFormat="1" ht="16.5" customHeight="1">
      <c r="B193" s="29"/>
      <c r="C193" s="130" t="s">
        <v>690</v>
      </c>
      <c r="D193" s="130" t="s">
        <v>142</v>
      </c>
      <c r="E193" s="131" t="s">
        <v>805</v>
      </c>
      <c r="F193" s="132" t="s">
        <v>806</v>
      </c>
      <c r="G193" s="133" t="s">
        <v>321</v>
      </c>
      <c r="H193" s="134">
        <v>1</v>
      </c>
      <c r="I193" s="135"/>
      <c r="J193" s="136">
        <f>ROUND(I193*H193,2)</f>
        <v>0</v>
      </c>
      <c r="K193" s="137"/>
      <c r="L193" s="29"/>
      <c r="M193" s="138" t="s">
        <v>1</v>
      </c>
      <c r="N193" s="139" t="s">
        <v>43</v>
      </c>
      <c r="P193" s="140">
        <f>O193*H193</f>
        <v>0</v>
      </c>
      <c r="Q193" s="140">
        <v>0</v>
      </c>
      <c r="R193" s="140">
        <f>Q193*H193</f>
        <v>0</v>
      </c>
      <c r="S193" s="140">
        <v>0</v>
      </c>
      <c r="T193" s="141">
        <f>S193*H193</f>
        <v>0</v>
      </c>
      <c r="AR193" s="142" t="s">
        <v>598</v>
      </c>
      <c r="AT193" s="142" t="s">
        <v>142</v>
      </c>
      <c r="AU193" s="142" t="s">
        <v>86</v>
      </c>
      <c r="AY193" s="14" t="s">
        <v>138</v>
      </c>
      <c r="BE193" s="143">
        <f>IF(N193="základní",J193,0)</f>
        <v>0</v>
      </c>
      <c r="BF193" s="143">
        <f>IF(N193="snížená",J193,0)</f>
        <v>0</v>
      </c>
      <c r="BG193" s="143">
        <f>IF(N193="zákl. přenesená",J193,0)</f>
        <v>0</v>
      </c>
      <c r="BH193" s="143">
        <f>IF(N193="sníž. přenesená",J193,0)</f>
        <v>0</v>
      </c>
      <c r="BI193" s="143">
        <f>IF(N193="nulová",J193,0)</f>
        <v>0</v>
      </c>
      <c r="BJ193" s="14" t="s">
        <v>86</v>
      </c>
      <c r="BK193" s="143">
        <f>ROUND(I193*H193,2)</f>
        <v>0</v>
      </c>
      <c r="BL193" s="14" t="s">
        <v>598</v>
      </c>
      <c r="BM193" s="142" t="s">
        <v>911</v>
      </c>
    </row>
    <row r="194" spans="2:65" s="1" customFormat="1" ht="10.199999999999999">
      <c r="B194" s="29"/>
      <c r="D194" s="144" t="s">
        <v>148</v>
      </c>
      <c r="F194" s="145" t="s">
        <v>806</v>
      </c>
      <c r="I194" s="146"/>
      <c r="L194" s="29"/>
      <c r="M194" s="147"/>
      <c r="T194" s="53"/>
      <c r="AT194" s="14" t="s">
        <v>148</v>
      </c>
      <c r="AU194" s="14" t="s">
        <v>86</v>
      </c>
    </row>
    <row r="195" spans="2:65" s="1" customFormat="1" ht="16.5" customHeight="1">
      <c r="B195" s="29"/>
      <c r="C195" s="130" t="s">
        <v>912</v>
      </c>
      <c r="D195" s="130" t="s">
        <v>142</v>
      </c>
      <c r="E195" s="131" t="s">
        <v>809</v>
      </c>
      <c r="F195" s="132" t="s">
        <v>913</v>
      </c>
      <c r="G195" s="133" t="s">
        <v>321</v>
      </c>
      <c r="H195" s="134">
        <v>1</v>
      </c>
      <c r="I195" s="135"/>
      <c r="J195" s="136">
        <f>ROUND(I195*H195,2)</f>
        <v>0</v>
      </c>
      <c r="K195" s="137"/>
      <c r="L195" s="29"/>
      <c r="M195" s="138" t="s">
        <v>1</v>
      </c>
      <c r="N195" s="139" t="s">
        <v>43</v>
      </c>
      <c r="P195" s="140">
        <f>O195*H195</f>
        <v>0</v>
      </c>
      <c r="Q195" s="140">
        <v>0</v>
      </c>
      <c r="R195" s="140">
        <f>Q195*H195</f>
        <v>0</v>
      </c>
      <c r="S195" s="140">
        <v>0</v>
      </c>
      <c r="T195" s="141">
        <f>S195*H195</f>
        <v>0</v>
      </c>
      <c r="AR195" s="142" t="s">
        <v>598</v>
      </c>
      <c r="AT195" s="142" t="s">
        <v>142</v>
      </c>
      <c r="AU195" s="142" t="s">
        <v>86</v>
      </c>
      <c r="AY195" s="14" t="s">
        <v>138</v>
      </c>
      <c r="BE195" s="143">
        <f>IF(N195="základní",J195,0)</f>
        <v>0</v>
      </c>
      <c r="BF195" s="143">
        <f>IF(N195="snížená",J195,0)</f>
        <v>0</v>
      </c>
      <c r="BG195" s="143">
        <f>IF(N195="zákl. přenesená",J195,0)</f>
        <v>0</v>
      </c>
      <c r="BH195" s="143">
        <f>IF(N195="sníž. přenesená",J195,0)</f>
        <v>0</v>
      </c>
      <c r="BI195" s="143">
        <f>IF(N195="nulová",J195,0)</f>
        <v>0</v>
      </c>
      <c r="BJ195" s="14" t="s">
        <v>86</v>
      </c>
      <c r="BK195" s="143">
        <f>ROUND(I195*H195,2)</f>
        <v>0</v>
      </c>
      <c r="BL195" s="14" t="s">
        <v>598</v>
      </c>
      <c r="BM195" s="142" t="s">
        <v>914</v>
      </c>
    </row>
    <row r="196" spans="2:65" s="1" customFormat="1" ht="10.199999999999999">
      <c r="B196" s="29"/>
      <c r="D196" s="144" t="s">
        <v>148</v>
      </c>
      <c r="F196" s="145" t="s">
        <v>785</v>
      </c>
      <c r="I196" s="146"/>
      <c r="L196" s="29"/>
      <c r="M196" s="147"/>
      <c r="T196" s="53"/>
      <c r="AT196" s="14" t="s">
        <v>148</v>
      </c>
      <c r="AU196" s="14" t="s">
        <v>86</v>
      </c>
    </row>
    <row r="197" spans="2:65" s="1" customFormat="1" ht="16.5" customHeight="1">
      <c r="B197" s="29"/>
      <c r="C197" s="130" t="s">
        <v>915</v>
      </c>
      <c r="D197" s="130" t="s">
        <v>142</v>
      </c>
      <c r="E197" s="131" t="s">
        <v>916</v>
      </c>
      <c r="F197" s="132" t="s">
        <v>917</v>
      </c>
      <c r="G197" s="133" t="s">
        <v>328</v>
      </c>
      <c r="H197" s="134">
        <v>1</v>
      </c>
      <c r="I197" s="135"/>
      <c r="J197" s="136">
        <f>ROUND(I197*H197,2)</f>
        <v>0</v>
      </c>
      <c r="K197" s="137"/>
      <c r="L197" s="29"/>
      <c r="M197" s="138" t="s">
        <v>1</v>
      </c>
      <c r="N197" s="139" t="s">
        <v>43</v>
      </c>
      <c r="P197" s="140">
        <f>O197*H197</f>
        <v>0</v>
      </c>
      <c r="Q197" s="140">
        <v>0</v>
      </c>
      <c r="R197" s="140">
        <f>Q197*H197</f>
        <v>0</v>
      </c>
      <c r="S197" s="140">
        <v>0</v>
      </c>
      <c r="T197" s="141">
        <f>S197*H197</f>
        <v>0</v>
      </c>
      <c r="AR197" s="142" t="s">
        <v>146</v>
      </c>
      <c r="AT197" s="142" t="s">
        <v>142</v>
      </c>
      <c r="AU197" s="142" t="s">
        <v>86</v>
      </c>
      <c r="AY197" s="14" t="s">
        <v>138</v>
      </c>
      <c r="BE197" s="143">
        <f>IF(N197="základní",J197,0)</f>
        <v>0</v>
      </c>
      <c r="BF197" s="143">
        <f>IF(N197="snížená",J197,0)</f>
        <v>0</v>
      </c>
      <c r="BG197" s="143">
        <f>IF(N197="zákl. přenesená",J197,0)</f>
        <v>0</v>
      </c>
      <c r="BH197" s="143">
        <f>IF(N197="sníž. přenesená",J197,0)</f>
        <v>0</v>
      </c>
      <c r="BI197" s="143">
        <f>IF(N197="nulová",J197,0)</f>
        <v>0</v>
      </c>
      <c r="BJ197" s="14" t="s">
        <v>86</v>
      </c>
      <c r="BK197" s="143">
        <f>ROUND(I197*H197,2)</f>
        <v>0</v>
      </c>
      <c r="BL197" s="14" t="s">
        <v>146</v>
      </c>
      <c r="BM197" s="142" t="s">
        <v>918</v>
      </c>
    </row>
    <row r="198" spans="2:65" s="1" customFormat="1" ht="10.199999999999999">
      <c r="B198" s="29"/>
      <c r="D198" s="144" t="s">
        <v>148</v>
      </c>
      <c r="F198" s="145" t="s">
        <v>917</v>
      </c>
      <c r="I198" s="146"/>
      <c r="L198" s="29"/>
      <c r="M198" s="147"/>
      <c r="T198" s="53"/>
      <c r="AT198" s="14" t="s">
        <v>148</v>
      </c>
      <c r="AU198" s="14" t="s">
        <v>86</v>
      </c>
    </row>
    <row r="199" spans="2:65" s="1" customFormat="1" ht="16.5" customHeight="1">
      <c r="B199" s="29"/>
      <c r="C199" s="130" t="s">
        <v>919</v>
      </c>
      <c r="D199" s="130" t="s">
        <v>142</v>
      </c>
      <c r="E199" s="131" t="s">
        <v>920</v>
      </c>
      <c r="F199" s="132" t="s">
        <v>921</v>
      </c>
      <c r="G199" s="133" t="s">
        <v>922</v>
      </c>
      <c r="H199" s="134">
        <v>1</v>
      </c>
      <c r="I199" s="135"/>
      <c r="J199" s="136">
        <f>ROUND(I199*H199,2)</f>
        <v>0</v>
      </c>
      <c r="K199" s="137"/>
      <c r="L199" s="29"/>
      <c r="M199" s="138" t="s">
        <v>1</v>
      </c>
      <c r="N199" s="139" t="s">
        <v>43</v>
      </c>
      <c r="P199" s="140">
        <f>O199*H199</f>
        <v>0</v>
      </c>
      <c r="Q199" s="140">
        <v>0</v>
      </c>
      <c r="R199" s="140">
        <f>Q199*H199</f>
        <v>0</v>
      </c>
      <c r="S199" s="140">
        <v>0</v>
      </c>
      <c r="T199" s="141">
        <f>S199*H199</f>
        <v>0</v>
      </c>
      <c r="AR199" s="142" t="s">
        <v>146</v>
      </c>
      <c r="AT199" s="142" t="s">
        <v>142</v>
      </c>
      <c r="AU199" s="142" t="s">
        <v>86</v>
      </c>
      <c r="AY199" s="14" t="s">
        <v>138</v>
      </c>
      <c r="BE199" s="143">
        <f>IF(N199="základní",J199,0)</f>
        <v>0</v>
      </c>
      <c r="BF199" s="143">
        <f>IF(N199="snížená",J199,0)</f>
        <v>0</v>
      </c>
      <c r="BG199" s="143">
        <f>IF(N199="zákl. přenesená",J199,0)</f>
        <v>0</v>
      </c>
      <c r="BH199" s="143">
        <f>IF(N199="sníž. přenesená",J199,0)</f>
        <v>0</v>
      </c>
      <c r="BI199" s="143">
        <f>IF(N199="nulová",J199,0)</f>
        <v>0</v>
      </c>
      <c r="BJ199" s="14" t="s">
        <v>86</v>
      </c>
      <c r="BK199" s="143">
        <f>ROUND(I199*H199,2)</f>
        <v>0</v>
      </c>
      <c r="BL199" s="14" t="s">
        <v>146</v>
      </c>
      <c r="BM199" s="142" t="s">
        <v>923</v>
      </c>
    </row>
    <row r="200" spans="2:65" s="1" customFormat="1" ht="10.199999999999999">
      <c r="B200" s="29"/>
      <c r="D200" s="144" t="s">
        <v>148</v>
      </c>
      <c r="F200" s="145" t="s">
        <v>921</v>
      </c>
      <c r="I200" s="146"/>
      <c r="L200" s="29"/>
      <c r="M200" s="147"/>
      <c r="T200" s="53"/>
      <c r="AT200" s="14" t="s">
        <v>148</v>
      </c>
      <c r="AU200" s="14" t="s">
        <v>86</v>
      </c>
    </row>
    <row r="201" spans="2:65" s="11" customFormat="1" ht="22.8" customHeight="1">
      <c r="B201" s="118"/>
      <c r="D201" s="119" t="s">
        <v>77</v>
      </c>
      <c r="E201" s="128" t="s">
        <v>812</v>
      </c>
      <c r="F201" s="128" t="s">
        <v>813</v>
      </c>
      <c r="I201" s="121"/>
      <c r="J201" s="129">
        <f>BK201</f>
        <v>0</v>
      </c>
      <c r="L201" s="118"/>
      <c r="M201" s="123"/>
      <c r="P201" s="124">
        <f>SUM(P202:P213)</f>
        <v>0</v>
      </c>
      <c r="R201" s="124">
        <f>SUM(R202:R213)</f>
        <v>0</v>
      </c>
      <c r="T201" s="125">
        <f>SUM(T202:T213)</f>
        <v>0</v>
      </c>
      <c r="AR201" s="119" t="s">
        <v>86</v>
      </c>
      <c r="AT201" s="126" t="s">
        <v>77</v>
      </c>
      <c r="AU201" s="126" t="s">
        <v>86</v>
      </c>
      <c r="AY201" s="119" t="s">
        <v>138</v>
      </c>
      <c r="BK201" s="127">
        <f>SUM(BK202:BK213)</f>
        <v>0</v>
      </c>
    </row>
    <row r="202" spans="2:65" s="1" customFormat="1" ht="37.799999999999997" customHeight="1">
      <c r="B202" s="29"/>
      <c r="C202" s="130" t="s">
        <v>695</v>
      </c>
      <c r="D202" s="130" t="s">
        <v>142</v>
      </c>
      <c r="E202" s="131" t="s">
        <v>86</v>
      </c>
      <c r="F202" s="132" t="s">
        <v>815</v>
      </c>
      <c r="G202" s="133" t="s">
        <v>1</v>
      </c>
      <c r="H202" s="134">
        <v>0</v>
      </c>
      <c r="I202" s="135"/>
      <c r="J202" s="136">
        <f>ROUND(I202*H202,2)</f>
        <v>0</v>
      </c>
      <c r="K202" s="137"/>
      <c r="L202" s="29"/>
      <c r="M202" s="138" t="s">
        <v>1</v>
      </c>
      <c r="N202" s="139" t="s">
        <v>43</v>
      </c>
      <c r="P202" s="140">
        <f>O202*H202</f>
        <v>0</v>
      </c>
      <c r="Q202" s="140">
        <v>0</v>
      </c>
      <c r="R202" s="140">
        <f>Q202*H202</f>
        <v>0</v>
      </c>
      <c r="S202" s="140">
        <v>0</v>
      </c>
      <c r="T202" s="141">
        <f>S202*H202</f>
        <v>0</v>
      </c>
      <c r="AR202" s="142" t="s">
        <v>146</v>
      </c>
      <c r="AT202" s="142" t="s">
        <v>142</v>
      </c>
      <c r="AU202" s="142" t="s">
        <v>88</v>
      </c>
      <c r="AY202" s="14" t="s">
        <v>138</v>
      </c>
      <c r="BE202" s="143">
        <f>IF(N202="základní",J202,0)</f>
        <v>0</v>
      </c>
      <c r="BF202" s="143">
        <f>IF(N202="snížená",J202,0)</f>
        <v>0</v>
      </c>
      <c r="BG202" s="143">
        <f>IF(N202="zákl. přenesená",J202,0)</f>
        <v>0</v>
      </c>
      <c r="BH202" s="143">
        <f>IF(N202="sníž. přenesená",J202,0)</f>
        <v>0</v>
      </c>
      <c r="BI202" s="143">
        <f>IF(N202="nulová",J202,0)</f>
        <v>0</v>
      </c>
      <c r="BJ202" s="14" t="s">
        <v>86</v>
      </c>
      <c r="BK202" s="143">
        <f>ROUND(I202*H202,2)</f>
        <v>0</v>
      </c>
      <c r="BL202" s="14" t="s">
        <v>146</v>
      </c>
      <c r="BM202" s="142" t="s">
        <v>924</v>
      </c>
    </row>
    <row r="203" spans="2:65" s="1" customFormat="1" ht="38.4">
      <c r="B203" s="29"/>
      <c r="D203" s="144" t="s">
        <v>148</v>
      </c>
      <c r="F203" s="145" t="s">
        <v>817</v>
      </c>
      <c r="I203" s="146"/>
      <c r="L203" s="29"/>
      <c r="M203" s="147"/>
      <c r="T203" s="53"/>
      <c r="AT203" s="14" t="s">
        <v>148</v>
      </c>
      <c r="AU203" s="14" t="s">
        <v>88</v>
      </c>
    </row>
    <row r="204" spans="2:65" s="1" customFormat="1" ht="37.799999999999997" customHeight="1">
      <c r="B204" s="29"/>
      <c r="C204" s="130" t="s">
        <v>700</v>
      </c>
      <c r="D204" s="130" t="s">
        <v>142</v>
      </c>
      <c r="E204" s="131" t="s">
        <v>88</v>
      </c>
      <c r="F204" s="132" t="s">
        <v>925</v>
      </c>
      <c r="G204" s="133" t="s">
        <v>1</v>
      </c>
      <c r="H204" s="134">
        <v>0</v>
      </c>
      <c r="I204" s="135"/>
      <c r="J204" s="136">
        <f>ROUND(I204*H204,2)</f>
        <v>0</v>
      </c>
      <c r="K204" s="137"/>
      <c r="L204" s="29"/>
      <c r="M204" s="138" t="s">
        <v>1</v>
      </c>
      <c r="N204" s="139" t="s">
        <v>43</v>
      </c>
      <c r="P204" s="140">
        <f>O204*H204</f>
        <v>0</v>
      </c>
      <c r="Q204" s="140">
        <v>0</v>
      </c>
      <c r="R204" s="140">
        <f>Q204*H204</f>
        <v>0</v>
      </c>
      <c r="S204" s="140">
        <v>0</v>
      </c>
      <c r="T204" s="141">
        <f>S204*H204</f>
        <v>0</v>
      </c>
      <c r="AR204" s="142" t="s">
        <v>146</v>
      </c>
      <c r="AT204" s="142" t="s">
        <v>142</v>
      </c>
      <c r="AU204" s="142" t="s">
        <v>88</v>
      </c>
      <c r="AY204" s="14" t="s">
        <v>138</v>
      </c>
      <c r="BE204" s="143">
        <f>IF(N204="základní",J204,0)</f>
        <v>0</v>
      </c>
      <c r="BF204" s="143">
        <f>IF(N204="snížená",J204,0)</f>
        <v>0</v>
      </c>
      <c r="BG204" s="143">
        <f>IF(N204="zákl. přenesená",J204,0)</f>
        <v>0</v>
      </c>
      <c r="BH204" s="143">
        <f>IF(N204="sníž. přenesená",J204,0)</f>
        <v>0</v>
      </c>
      <c r="BI204" s="143">
        <f>IF(N204="nulová",J204,0)</f>
        <v>0</v>
      </c>
      <c r="BJ204" s="14" t="s">
        <v>86</v>
      </c>
      <c r="BK204" s="143">
        <f>ROUND(I204*H204,2)</f>
        <v>0</v>
      </c>
      <c r="BL204" s="14" t="s">
        <v>146</v>
      </c>
      <c r="BM204" s="142" t="s">
        <v>926</v>
      </c>
    </row>
    <row r="205" spans="2:65" s="1" customFormat="1" ht="38.4">
      <c r="B205" s="29"/>
      <c r="D205" s="144" t="s">
        <v>148</v>
      </c>
      <c r="F205" s="145" t="s">
        <v>927</v>
      </c>
      <c r="I205" s="146"/>
      <c r="L205" s="29"/>
      <c r="M205" s="147"/>
      <c r="T205" s="53"/>
      <c r="AT205" s="14" t="s">
        <v>148</v>
      </c>
      <c r="AU205" s="14" t="s">
        <v>88</v>
      </c>
    </row>
    <row r="206" spans="2:65" s="1" customFormat="1" ht="24.15" customHeight="1">
      <c r="B206" s="29"/>
      <c r="C206" s="130" t="s">
        <v>928</v>
      </c>
      <c r="D206" s="130" t="s">
        <v>142</v>
      </c>
      <c r="E206" s="131" t="s">
        <v>139</v>
      </c>
      <c r="F206" s="132" t="s">
        <v>819</v>
      </c>
      <c r="G206" s="133" t="s">
        <v>1</v>
      </c>
      <c r="H206" s="134">
        <v>0</v>
      </c>
      <c r="I206" s="135"/>
      <c r="J206" s="136">
        <f>ROUND(I206*H206,2)</f>
        <v>0</v>
      </c>
      <c r="K206" s="137"/>
      <c r="L206" s="29"/>
      <c r="M206" s="138" t="s">
        <v>1</v>
      </c>
      <c r="N206" s="139" t="s">
        <v>43</v>
      </c>
      <c r="P206" s="140">
        <f>O206*H206</f>
        <v>0</v>
      </c>
      <c r="Q206" s="140">
        <v>0</v>
      </c>
      <c r="R206" s="140">
        <f>Q206*H206</f>
        <v>0</v>
      </c>
      <c r="S206" s="140">
        <v>0</v>
      </c>
      <c r="T206" s="141">
        <f>S206*H206</f>
        <v>0</v>
      </c>
      <c r="AR206" s="142" t="s">
        <v>146</v>
      </c>
      <c r="AT206" s="142" t="s">
        <v>142</v>
      </c>
      <c r="AU206" s="142" t="s">
        <v>88</v>
      </c>
      <c r="AY206" s="14" t="s">
        <v>138</v>
      </c>
      <c r="BE206" s="143">
        <f>IF(N206="základní",J206,0)</f>
        <v>0</v>
      </c>
      <c r="BF206" s="143">
        <f>IF(N206="snížená",J206,0)</f>
        <v>0</v>
      </c>
      <c r="BG206" s="143">
        <f>IF(N206="zákl. přenesená",J206,0)</f>
        <v>0</v>
      </c>
      <c r="BH206" s="143">
        <f>IF(N206="sníž. přenesená",J206,0)</f>
        <v>0</v>
      </c>
      <c r="BI206" s="143">
        <f>IF(N206="nulová",J206,0)</f>
        <v>0</v>
      </c>
      <c r="BJ206" s="14" t="s">
        <v>86</v>
      </c>
      <c r="BK206" s="143">
        <f>ROUND(I206*H206,2)</f>
        <v>0</v>
      </c>
      <c r="BL206" s="14" t="s">
        <v>146</v>
      </c>
      <c r="BM206" s="142" t="s">
        <v>929</v>
      </c>
    </row>
    <row r="207" spans="2:65" s="1" customFormat="1" ht="19.2">
      <c r="B207" s="29"/>
      <c r="D207" s="144" t="s">
        <v>148</v>
      </c>
      <c r="F207" s="145" t="s">
        <v>819</v>
      </c>
      <c r="I207" s="146"/>
      <c r="L207" s="29"/>
      <c r="M207" s="147"/>
      <c r="T207" s="53"/>
      <c r="AT207" s="14" t="s">
        <v>148</v>
      </c>
      <c r="AU207" s="14" t="s">
        <v>88</v>
      </c>
    </row>
    <row r="208" spans="2:65" s="1" customFormat="1" ht="33" customHeight="1">
      <c r="B208" s="29"/>
      <c r="C208" s="130" t="s">
        <v>930</v>
      </c>
      <c r="D208" s="130" t="s">
        <v>142</v>
      </c>
      <c r="E208" s="131" t="s">
        <v>146</v>
      </c>
      <c r="F208" s="132" t="s">
        <v>822</v>
      </c>
      <c r="G208" s="133" t="s">
        <v>1</v>
      </c>
      <c r="H208" s="134">
        <v>0</v>
      </c>
      <c r="I208" s="135"/>
      <c r="J208" s="136">
        <f>ROUND(I208*H208,2)</f>
        <v>0</v>
      </c>
      <c r="K208" s="137"/>
      <c r="L208" s="29"/>
      <c r="M208" s="138" t="s">
        <v>1</v>
      </c>
      <c r="N208" s="139" t="s">
        <v>43</v>
      </c>
      <c r="P208" s="140">
        <f>O208*H208</f>
        <v>0</v>
      </c>
      <c r="Q208" s="140">
        <v>0</v>
      </c>
      <c r="R208" s="140">
        <f>Q208*H208</f>
        <v>0</v>
      </c>
      <c r="S208" s="140">
        <v>0</v>
      </c>
      <c r="T208" s="141">
        <f>S208*H208</f>
        <v>0</v>
      </c>
      <c r="AR208" s="142" t="s">
        <v>146</v>
      </c>
      <c r="AT208" s="142" t="s">
        <v>142</v>
      </c>
      <c r="AU208" s="142" t="s">
        <v>88</v>
      </c>
      <c r="AY208" s="14" t="s">
        <v>138</v>
      </c>
      <c r="BE208" s="143">
        <f>IF(N208="základní",J208,0)</f>
        <v>0</v>
      </c>
      <c r="BF208" s="143">
        <f>IF(N208="snížená",J208,0)</f>
        <v>0</v>
      </c>
      <c r="BG208" s="143">
        <f>IF(N208="zákl. přenesená",J208,0)</f>
        <v>0</v>
      </c>
      <c r="BH208" s="143">
        <f>IF(N208="sníž. přenesená",J208,0)</f>
        <v>0</v>
      </c>
      <c r="BI208" s="143">
        <f>IF(N208="nulová",J208,0)</f>
        <v>0</v>
      </c>
      <c r="BJ208" s="14" t="s">
        <v>86</v>
      </c>
      <c r="BK208" s="143">
        <f>ROUND(I208*H208,2)</f>
        <v>0</v>
      </c>
      <c r="BL208" s="14" t="s">
        <v>146</v>
      </c>
      <c r="BM208" s="142" t="s">
        <v>931</v>
      </c>
    </row>
    <row r="209" spans="2:65" s="1" customFormat="1" ht="19.2">
      <c r="B209" s="29"/>
      <c r="D209" s="144" t="s">
        <v>148</v>
      </c>
      <c r="F209" s="145" t="s">
        <v>822</v>
      </c>
      <c r="I209" s="146"/>
      <c r="L209" s="29"/>
      <c r="M209" s="147"/>
      <c r="T209" s="53"/>
      <c r="AT209" s="14" t="s">
        <v>148</v>
      </c>
      <c r="AU209" s="14" t="s">
        <v>88</v>
      </c>
    </row>
    <row r="210" spans="2:65" s="1" customFormat="1" ht="37.799999999999997" customHeight="1">
      <c r="B210" s="29"/>
      <c r="C210" s="130" t="s">
        <v>932</v>
      </c>
      <c r="D210" s="130" t="s">
        <v>142</v>
      </c>
      <c r="E210" s="131" t="s">
        <v>933</v>
      </c>
      <c r="F210" s="132" t="s">
        <v>934</v>
      </c>
      <c r="G210" s="133" t="s">
        <v>1</v>
      </c>
      <c r="H210" s="134">
        <v>0</v>
      </c>
      <c r="I210" s="135"/>
      <c r="J210" s="136">
        <f>ROUND(I210*H210,2)</f>
        <v>0</v>
      </c>
      <c r="K210" s="137"/>
      <c r="L210" s="29"/>
      <c r="M210" s="138" t="s">
        <v>1</v>
      </c>
      <c r="N210" s="139" t="s">
        <v>43</v>
      </c>
      <c r="P210" s="140">
        <f>O210*H210</f>
        <v>0</v>
      </c>
      <c r="Q210" s="140">
        <v>0</v>
      </c>
      <c r="R210" s="140">
        <f>Q210*H210</f>
        <v>0</v>
      </c>
      <c r="S210" s="140">
        <v>0</v>
      </c>
      <c r="T210" s="141">
        <f>S210*H210</f>
        <v>0</v>
      </c>
      <c r="AR210" s="142" t="s">
        <v>146</v>
      </c>
      <c r="AT210" s="142" t="s">
        <v>142</v>
      </c>
      <c r="AU210" s="142" t="s">
        <v>88</v>
      </c>
      <c r="AY210" s="14" t="s">
        <v>138</v>
      </c>
      <c r="BE210" s="143">
        <f>IF(N210="základní",J210,0)</f>
        <v>0</v>
      </c>
      <c r="BF210" s="143">
        <f>IF(N210="snížená",J210,0)</f>
        <v>0</v>
      </c>
      <c r="BG210" s="143">
        <f>IF(N210="zákl. přenesená",J210,0)</f>
        <v>0</v>
      </c>
      <c r="BH210" s="143">
        <f>IF(N210="sníž. přenesená",J210,0)</f>
        <v>0</v>
      </c>
      <c r="BI210" s="143">
        <f>IF(N210="nulová",J210,0)</f>
        <v>0</v>
      </c>
      <c r="BJ210" s="14" t="s">
        <v>86</v>
      </c>
      <c r="BK210" s="143">
        <f>ROUND(I210*H210,2)</f>
        <v>0</v>
      </c>
      <c r="BL210" s="14" t="s">
        <v>146</v>
      </c>
      <c r="BM210" s="142" t="s">
        <v>935</v>
      </c>
    </row>
    <row r="211" spans="2:65" s="1" customFormat="1" ht="28.8">
      <c r="B211" s="29"/>
      <c r="D211" s="144" t="s">
        <v>148</v>
      </c>
      <c r="F211" s="145" t="s">
        <v>936</v>
      </c>
      <c r="I211" s="146"/>
      <c r="L211" s="29"/>
      <c r="M211" s="147"/>
      <c r="T211" s="53"/>
      <c r="AT211" s="14" t="s">
        <v>148</v>
      </c>
      <c r="AU211" s="14" t="s">
        <v>88</v>
      </c>
    </row>
    <row r="212" spans="2:65" s="1" customFormat="1" ht="16.5" customHeight="1">
      <c r="B212" s="29"/>
      <c r="C212" s="130" t="s">
        <v>937</v>
      </c>
      <c r="D212" s="130" t="s">
        <v>142</v>
      </c>
      <c r="E212" s="131" t="s">
        <v>150</v>
      </c>
      <c r="F212" s="132" t="s">
        <v>825</v>
      </c>
      <c r="G212" s="133" t="s">
        <v>1</v>
      </c>
      <c r="H212" s="134">
        <v>0</v>
      </c>
      <c r="I212" s="135"/>
      <c r="J212" s="136">
        <f>ROUND(I212*H212,2)</f>
        <v>0</v>
      </c>
      <c r="K212" s="137"/>
      <c r="L212" s="29"/>
      <c r="M212" s="138" t="s">
        <v>1</v>
      </c>
      <c r="N212" s="139" t="s">
        <v>43</v>
      </c>
      <c r="P212" s="140">
        <f>O212*H212</f>
        <v>0</v>
      </c>
      <c r="Q212" s="140">
        <v>0</v>
      </c>
      <c r="R212" s="140">
        <f>Q212*H212</f>
        <v>0</v>
      </c>
      <c r="S212" s="140">
        <v>0</v>
      </c>
      <c r="T212" s="141">
        <f>S212*H212</f>
        <v>0</v>
      </c>
      <c r="AR212" s="142" t="s">
        <v>146</v>
      </c>
      <c r="AT212" s="142" t="s">
        <v>142</v>
      </c>
      <c r="AU212" s="142" t="s">
        <v>88</v>
      </c>
      <c r="AY212" s="14" t="s">
        <v>138</v>
      </c>
      <c r="BE212" s="143">
        <f>IF(N212="základní",J212,0)</f>
        <v>0</v>
      </c>
      <c r="BF212" s="143">
        <f>IF(N212="snížená",J212,0)</f>
        <v>0</v>
      </c>
      <c r="BG212" s="143">
        <f>IF(N212="zákl. přenesená",J212,0)</f>
        <v>0</v>
      </c>
      <c r="BH212" s="143">
        <f>IF(N212="sníž. přenesená",J212,0)</f>
        <v>0</v>
      </c>
      <c r="BI212" s="143">
        <f>IF(N212="nulová",J212,0)</f>
        <v>0</v>
      </c>
      <c r="BJ212" s="14" t="s">
        <v>86</v>
      </c>
      <c r="BK212" s="143">
        <f>ROUND(I212*H212,2)</f>
        <v>0</v>
      </c>
      <c r="BL212" s="14" t="s">
        <v>146</v>
      </c>
      <c r="BM212" s="142" t="s">
        <v>938</v>
      </c>
    </row>
    <row r="213" spans="2:65" s="1" customFormat="1" ht="10.199999999999999">
      <c r="B213" s="29"/>
      <c r="D213" s="144" t="s">
        <v>148</v>
      </c>
      <c r="F213" s="145" t="s">
        <v>825</v>
      </c>
      <c r="I213" s="146"/>
      <c r="L213" s="29"/>
      <c r="M213" s="169"/>
      <c r="N213" s="170"/>
      <c r="O213" s="170"/>
      <c r="P213" s="170"/>
      <c r="Q213" s="170"/>
      <c r="R213" s="170"/>
      <c r="S213" s="170"/>
      <c r="T213" s="171"/>
      <c r="AT213" s="14" t="s">
        <v>148</v>
      </c>
      <c r="AU213" s="14" t="s">
        <v>88</v>
      </c>
    </row>
    <row r="214" spans="2:65" s="1" customFormat="1" ht="6.9" customHeight="1">
      <c r="B214" s="41"/>
      <c r="C214" s="42"/>
      <c r="D214" s="42"/>
      <c r="E214" s="42"/>
      <c r="F214" s="42"/>
      <c r="G214" s="42"/>
      <c r="H214" s="42"/>
      <c r="I214" s="42"/>
      <c r="J214" s="42"/>
      <c r="K214" s="42"/>
      <c r="L214" s="29"/>
    </row>
  </sheetData>
  <sheetProtection algorithmName="SHA-512" hashValue="Pkv/3TCXfzBLAYdxWdQxm6or9ZzyzMZnhTKOPP2GR31vK3JVwShu1QHuVvucg1gx/PDuCID/3zhCfhTsXjjcnA==" saltValue="o1YTd/Ii7jzOxhi89PWTr6Ci+4VBxH3pH6Fa3lVDVvJJ6h0KV0CmO1UT0h44KISDw3bUk31yBntVFUEnQ70w2A==" spinCount="100000" sheet="1" objects="1" scenarios="1" formatColumns="0" formatRows="0" autoFilter="0"/>
  <autoFilter ref="C124:K213" xr:uid="{00000000-0009-0000-0000-000002000000}"/>
  <mergeCells count="9">
    <mergeCell ref="E87:H87"/>
    <mergeCell ref="E115:H115"/>
    <mergeCell ref="E117:H117"/>
    <mergeCell ref="L2:V2"/>
    <mergeCell ref="E7:H7"/>
    <mergeCell ref="E9:H9"/>
    <mergeCell ref="E18:H18"/>
    <mergeCell ref="E27:H27"/>
    <mergeCell ref="E85:H85"/>
  </mergeCells>
  <hyperlinks>
    <hyperlink ref="F130" r:id="rId1" xr:uid="{00000000-0004-0000-0200-000000000000}"/>
    <hyperlink ref="F135" r:id="rId2" xr:uid="{00000000-0004-0000-0200-000001000000}"/>
    <hyperlink ref="F148" r:id="rId3" xr:uid="{00000000-0004-0000-02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31"/>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0" width="22.28515625" customWidth="1"/>
    <col min="11" max="11" width="22.28515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6"/>
      <c r="M2" s="176"/>
      <c r="N2" s="176"/>
      <c r="O2" s="176"/>
      <c r="P2" s="176"/>
      <c r="Q2" s="176"/>
      <c r="R2" s="176"/>
      <c r="S2" s="176"/>
      <c r="T2" s="176"/>
      <c r="U2" s="176"/>
      <c r="V2" s="176"/>
      <c r="AT2" s="14" t="s">
        <v>94</v>
      </c>
    </row>
    <row r="3" spans="2:46" ht="6.9" customHeight="1">
      <c r="B3" s="15"/>
      <c r="C3" s="16"/>
      <c r="D3" s="16"/>
      <c r="E3" s="16"/>
      <c r="F3" s="16"/>
      <c r="G3" s="16"/>
      <c r="H3" s="16"/>
      <c r="I3" s="16"/>
      <c r="J3" s="16"/>
      <c r="K3" s="16"/>
      <c r="L3" s="17"/>
      <c r="AT3" s="14" t="s">
        <v>78</v>
      </c>
    </row>
    <row r="4" spans="2:46" ht="24.9" customHeight="1">
      <c r="B4" s="17"/>
      <c r="D4" s="18" t="s">
        <v>95</v>
      </c>
      <c r="L4" s="17"/>
      <c r="M4" s="85" t="s">
        <v>10</v>
      </c>
      <c r="AT4" s="14" t="s">
        <v>4</v>
      </c>
    </row>
    <row r="5" spans="2:46" ht="6.9" customHeight="1">
      <c r="B5" s="17"/>
      <c r="L5" s="17"/>
    </row>
    <row r="6" spans="2:46" ht="12" customHeight="1">
      <c r="B6" s="17"/>
      <c r="D6" s="24" t="s">
        <v>16</v>
      </c>
      <c r="L6" s="17"/>
    </row>
    <row r="7" spans="2:46" ht="16.5" customHeight="1">
      <c r="B7" s="17"/>
      <c r="E7" s="210" t="str">
        <f>'Rekapitulace stavby'!K6</f>
        <v>ZUŠ Ostrava_Rekonstrukce zdroje vytápění</v>
      </c>
      <c r="F7" s="211"/>
      <c r="G7" s="211"/>
      <c r="H7" s="211"/>
      <c r="L7" s="17"/>
    </row>
    <row r="8" spans="2:46" s="1" customFormat="1" ht="12" customHeight="1">
      <c r="B8" s="29"/>
      <c r="D8" s="24" t="s">
        <v>96</v>
      </c>
      <c r="L8" s="29"/>
    </row>
    <row r="9" spans="2:46" s="1" customFormat="1" ht="16.5" customHeight="1">
      <c r="B9" s="29"/>
      <c r="E9" s="191" t="s">
        <v>939</v>
      </c>
      <c r="F9" s="212"/>
      <c r="G9" s="212"/>
      <c r="H9" s="212"/>
      <c r="L9" s="29"/>
    </row>
    <row r="10" spans="2:46" s="1" customFormat="1" ht="10.199999999999999">
      <c r="B10" s="29"/>
      <c r="L10" s="29"/>
    </row>
    <row r="11" spans="2:46" s="1" customFormat="1" ht="12" customHeight="1">
      <c r="B11" s="29"/>
      <c r="D11" s="24" t="s">
        <v>18</v>
      </c>
      <c r="F11" s="22" t="s">
        <v>1</v>
      </c>
      <c r="I11" s="24" t="s">
        <v>19</v>
      </c>
      <c r="J11" s="22" t="s">
        <v>1</v>
      </c>
      <c r="L11" s="29"/>
    </row>
    <row r="12" spans="2:46" s="1" customFormat="1" ht="12" customHeight="1">
      <c r="B12" s="29"/>
      <c r="D12" s="24" t="s">
        <v>20</v>
      </c>
      <c r="F12" s="22" t="s">
        <v>21</v>
      </c>
      <c r="I12" s="24" t="s">
        <v>22</v>
      </c>
      <c r="J12" s="49" t="str">
        <f>'Rekapitulace stavby'!AN8</f>
        <v>23. 7. 2024</v>
      </c>
      <c r="L12" s="29"/>
    </row>
    <row r="13" spans="2:46" s="1" customFormat="1" ht="10.8" customHeight="1">
      <c r="B13" s="29"/>
      <c r="L13" s="29"/>
    </row>
    <row r="14" spans="2:46" s="1" customFormat="1" ht="12" customHeight="1">
      <c r="B14" s="29"/>
      <c r="D14" s="24" t="s">
        <v>24</v>
      </c>
      <c r="I14" s="24" t="s">
        <v>25</v>
      </c>
      <c r="J14" s="22" t="s">
        <v>26</v>
      </c>
      <c r="L14" s="29"/>
    </row>
    <row r="15" spans="2:46" s="1" customFormat="1" ht="18" customHeight="1">
      <c r="B15" s="29"/>
      <c r="E15" s="22" t="s">
        <v>27</v>
      </c>
      <c r="I15" s="24" t="s">
        <v>28</v>
      </c>
      <c r="J15" s="22" t="s">
        <v>1</v>
      </c>
      <c r="L15" s="29"/>
    </row>
    <row r="16" spans="2:46" s="1" customFormat="1" ht="6.9" customHeight="1">
      <c r="B16" s="29"/>
      <c r="L16" s="29"/>
    </row>
    <row r="17" spans="2:12" s="1" customFormat="1" ht="12" customHeight="1">
      <c r="B17" s="29"/>
      <c r="D17" s="24" t="s">
        <v>29</v>
      </c>
      <c r="I17" s="24" t="s">
        <v>25</v>
      </c>
      <c r="J17" s="25" t="str">
        <f>'Rekapitulace stavby'!AN13</f>
        <v>Vyplň údaj</v>
      </c>
      <c r="L17" s="29"/>
    </row>
    <row r="18" spans="2:12" s="1" customFormat="1" ht="18" customHeight="1">
      <c r="B18" s="29"/>
      <c r="E18" s="213" t="str">
        <f>'Rekapitulace stavby'!E14</f>
        <v>Vyplň údaj</v>
      </c>
      <c r="F18" s="175"/>
      <c r="G18" s="175"/>
      <c r="H18" s="175"/>
      <c r="I18" s="24" t="s">
        <v>28</v>
      </c>
      <c r="J18" s="25" t="str">
        <f>'Rekapitulace stavby'!AN14</f>
        <v>Vyplň údaj</v>
      </c>
      <c r="L18" s="29"/>
    </row>
    <row r="19" spans="2:12" s="1" customFormat="1" ht="6.9" customHeight="1">
      <c r="B19" s="29"/>
      <c r="L19" s="29"/>
    </row>
    <row r="20" spans="2:12" s="1" customFormat="1" ht="12" customHeight="1">
      <c r="B20" s="29"/>
      <c r="D20" s="24" t="s">
        <v>31</v>
      </c>
      <c r="I20" s="24" t="s">
        <v>25</v>
      </c>
      <c r="J20" s="22" t="s">
        <v>32</v>
      </c>
      <c r="L20" s="29"/>
    </row>
    <row r="21" spans="2:12" s="1" customFormat="1" ht="18" customHeight="1">
      <c r="B21" s="29"/>
      <c r="E21" s="22" t="s">
        <v>33</v>
      </c>
      <c r="I21" s="24" t="s">
        <v>28</v>
      </c>
      <c r="J21" s="22" t="s">
        <v>1</v>
      </c>
      <c r="L21" s="29"/>
    </row>
    <row r="22" spans="2:12" s="1" customFormat="1" ht="6.9" customHeight="1">
      <c r="B22" s="29"/>
      <c r="L22" s="29"/>
    </row>
    <row r="23" spans="2:12" s="1" customFormat="1" ht="12" customHeight="1">
      <c r="B23" s="29"/>
      <c r="D23" s="24" t="s">
        <v>35</v>
      </c>
      <c r="I23" s="24" t="s">
        <v>25</v>
      </c>
      <c r="J23" s="22" t="str">
        <f>IF('Rekapitulace stavby'!AN19="","",'Rekapitulace stavby'!AN19)</f>
        <v/>
      </c>
      <c r="L23" s="29"/>
    </row>
    <row r="24" spans="2:12" s="1" customFormat="1" ht="18" customHeight="1">
      <c r="B24" s="29"/>
      <c r="E24" s="22" t="str">
        <f>IF('Rekapitulace stavby'!E20="","",'Rekapitulace stavby'!E20)</f>
        <v xml:space="preserve"> </v>
      </c>
      <c r="I24" s="24" t="s">
        <v>28</v>
      </c>
      <c r="J24" s="22" t="str">
        <f>IF('Rekapitulace stavby'!AN20="","",'Rekapitulace stavby'!AN20)</f>
        <v/>
      </c>
      <c r="L24" s="29"/>
    </row>
    <row r="25" spans="2:12" s="1" customFormat="1" ht="6.9" customHeight="1">
      <c r="B25" s="29"/>
      <c r="L25" s="29"/>
    </row>
    <row r="26" spans="2:12" s="1" customFormat="1" ht="12" customHeight="1">
      <c r="B26" s="29"/>
      <c r="D26" s="24" t="s">
        <v>37</v>
      </c>
      <c r="L26" s="29"/>
    </row>
    <row r="27" spans="2:12" s="7" customFormat="1" ht="119.25" customHeight="1">
      <c r="B27" s="86"/>
      <c r="E27" s="180" t="s">
        <v>98</v>
      </c>
      <c r="F27" s="180"/>
      <c r="G27" s="180"/>
      <c r="H27" s="180"/>
      <c r="L27" s="86"/>
    </row>
    <row r="28" spans="2:12" s="1" customFormat="1" ht="6.9" customHeight="1">
      <c r="B28" s="29"/>
      <c r="L28" s="29"/>
    </row>
    <row r="29" spans="2:12" s="1" customFormat="1" ht="6.9" customHeight="1">
      <c r="B29" s="29"/>
      <c r="D29" s="50"/>
      <c r="E29" s="50"/>
      <c r="F29" s="50"/>
      <c r="G29" s="50"/>
      <c r="H29" s="50"/>
      <c r="I29" s="50"/>
      <c r="J29" s="50"/>
      <c r="K29" s="50"/>
      <c r="L29" s="29"/>
    </row>
    <row r="30" spans="2:12" s="1" customFormat="1" ht="25.35" customHeight="1">
      <c r="B30" s="29"/>
      <c r="D30" s="87" t="s">
        <v>38</v>
      </c>
      <c r="J30" s="63">
        <f>ROUND(J116, 2)</f>
        <v>0</v>
      </c>
      <c r="L30" s="29"/>
    </row>
    <row r="31" spans="2:12" s="1" customFormat="1" ht="6.9" customHeight="1">
      <c r="B31" s="29"/>
      <c r="D31" s="50"/>
      <c r="E31" s="50"/>
      <c r="F31" s="50"/>
      <c r="G31" s="50"/>
      <c r="H31" s="50"/>
      <c r="I31" s="50"/>
      <c r="J31" s="50"/>
      <c r="K31" s="50"/>
      <c r="L31" s="29"/>
    </row>
    <row r="32" spans="2:12" s="1" customFormat="1" ht="14.4" customHeight="1">
      <c r="B32" s="29"/>
      <c r="F32" s="32" t="s">
        <v>40</v>
      </c>
      <c r="I32" s="32" t="s">
        <v>39</v>
      </c>
      <c r="J32" s="32" t="s">
        <v>41</v>
      </c>
      <c r="L32" s="29"/>
    </row>
    <row r="33" spans="2:12" s="1" customFormat="1" ht="14.4" customHeight="1">
      <c r="B33" s="29"/>
      <c r="D33" s="52" t="s">
        <v>42</v>
      </c>
      <c r="E33" s="24" t="s">
        <v>43</v>
      </c>
      <c r="F33" s="88">
        <f>ROUND((SUM(BE116:BE230)),  2)</f>
        <v>0</v>
      </c>
      <c r="I33" s="89">
        <v>0.21</v>
      </c>
      <c r="J33" s="88">
        <f>ROUND(((SUM(BE116:BE230))*I33),  2)</f>
        <v>0</v>
      </c>
      <c r="L33" s="29"/>
    </row>
    <row r="34" spans="2:12" s="1" customFormat="1" ht="14.4" customHeight="1">
      <c r="B34" s="29"/>
      <c r="E34" s="24" t="s">
        <v>44</v>
      </c>
      <c r="F34" s="88">
        <f>ROUND((SUM(BF116:BF230)),  2)</f>
        <v>0</v>
      </c>
      <c r="I34" s="89">
        <v>0.12</v>
      </c>
      <c r="J34" s="88">
        <f>ROUND(((SUM(BF116:BF230))*I34),  2)</f>
        <v>0</v>
      </c>
      <c r="L34" s="29"/>
    </row>
    <row r="35" spans="2:12" s="1" customFormat="1" ht="14.4" hidden="1" customHeight="1">
      <c r="B35" s="29"/>
      <c r="E35" s="24" t="s">
        <v>45</v>
      </c>
      <c r="F35" s="88">
        <f>ROUND((SUM(BG116:BG230)),  2)</f>
        <v>0</v>
      </c>
      <c r="I35" s="89">
        <v>0.21</v>
      </c>
      <c r="J35" s="88">
        <f>0</f>
        <v>0</v>
      </c>
      <c r="L35" s="29"/>
    </row>
    <row r="36" spans="2:12" s="1" customFormat="1" ht="14.4" hidden="1" customHeight="1">
      <c r="B36" s="29"/>
      <c r="E36" s="24" t="s">
        <v>46</v>
      </c>
      <c r="F36" s="88">
        <f>ROUND((SUM(BH116:BH230)),  2)</f>
        <v>0</v>
      </c>
      <c r="I36" s="89">
        <v>0.12</v>
      </c>
      <c r="J36" s="88">
        <f>0</f>
        <v>0</v>
      </c>
      <c r="L36" s="29"/>
    </row>
    <row r="37" spans="2:12" s="1" customFormat="1" ht="14.4" hidden="1" customHeight="1">
      <c r="B37" s="29"/>
      <c r="E37" s="24" t="s">
        <v>47</v>
      </c>
      <c r="F37" s="88">
        <f>ROUND((SUM(BI116:BI230)),  2)</f>
        <v>0</v>
      </c>
      <c r="I37" s="89">
        <v>0</v>
      </c>
      <c r="J37" s="88">
        <f>0</f>
        <v>0</v>
      </c>
      <c r="L37" s="29"/>
    </row>
    <row r="38" spans="2:12" s="1" customFormat="1" ht="6.9" customHeight="1">
      <c r="B38" s="29"/>
      <c r="L38" s="29"/>
    </row>
    <row r="39" spans="2:12" s="1" customFormat="1" ht="25.35" customHeight="1">
      <c r="B39" s="29"/>
      <c r="C39" s="90"/>
      <c r="D39" s="91" t="s">
        <v>48</v>
      </c>
      <c r="E39" s="54"/>
      <c r="F39" s="54"/>
      <c r="G39" s="92" t="s">
        <v>49</v>
      </c>
      <c r="H39" s="93" t="s">
        <v>50</v>
      </c>
      <c r="I39" s="54"/>
      <c r="J39" s="94">
        <f>SUM(J30:J37)</f>
        <v>0</v>
      </c>
      <c r="K39" s="95"/>
      <c r="L39" s="29"/>
    </row>
    <row r="40" spans="2:12" s="1" customFormat="1" ht="14.4" customHeight="1">
      <c r="B40" s="29"/>
      <c r="L40" s="29"/>
    </row>
    <row r="41" spans="2:12" ht="14.4" customHeight="1">
      <c r="B41" s="17"/>
      <c r="L41" s="17"/>
    </row>
    <row r="42" spans="2:12" ht="14.4" customHeight="1">
      <c r="B42" s="17"/>
      <c r="L42" s="17"/>
    </row>
    <row r="43" spans="2:12" ht="14.4" customHeight="1">
      <c r="B43" s="17"/>
      <c r="L43" s="17"/>
    </row>
    <row r="44" spans="2:12" ht="14.4" customHeight="1">
      <c r="B44" s="17"/>
      <c r="L44" s="17"/>
    </row>
    <row r="45" spans="2:12" ht="14.4" customHeight="1">
      <c r="B45" s="17"/>
      <c r="L45" s="17"/>
    </row>
    <row r="46" spans="2:12" ht="14.4" customHeight="1">
      <c r="B46" s="17"/>
      <c r="L46" s="17"/>
    </row>
    <row r="47" spans="2:12" ht="14.4" customHeight="1">
      <c r="B47" s="17"/>
      <c r="L47" s="17"/>
    </row>
    <row r="48" spans="2:12" ht="14.4" customHeight="1">
      <c r="B48" s="17"/>
      <c r="L48" s="17"/>
    </row>
    <row r="49" spans="2:12" ht="14.4" customHeight="1">
      <c r="B49" s="17"/>
      <c r="L49" s="17"/>
    </row>
    <row r="50" spans="2:12" s="1" customFormat="1" ht="14.4" customHeight="1">
      <c r="B50" s="29"/>
      <c r="D50" s="38" t="s">
        <v>51</v>
      </c>
      <c r="E50" s="39"/>
      <c r="F50" s="39"/>
      <c r="G50" s="38" t="s">
        <v>52</v>
      </c>
      <c r="H50" s="39"/>
      <c r="I50" s="39"/>
      <c r="J50" s="39"/>
      <c r="K50" s="39"/>
      <c r="L50" s="29"/>
    </row>
    <row r="51" spans="2:12" ht="10.199999999999999">
      <c r="B51" s="17"/>
      <c r="L51" s="17"/>
    </row>
    <row r="52" spans="2:12" ht="10.199999999999999">
      <c r="B52" s="17"/>
      <c r="L52" s="17"/>
    </row>
    <row r="53" spans="2:12" ht="10.199999999999999">
      <c r="B53" s="17"/>
      <c r="L53" s="17"/>
    </row>
    <row r="54" spans="2:12" ht="10.199999999999999">
      <c r="B54" s="17"/>
      <c r="L54" s="17"/>
    </row>
    <row r="55" spans="2:12" ht="10.199999999999999">
      <c r="B55" s="17"/>
      <c r="L55" s="17"/>
    </row>
    <row r="56" spans="2:12" ht="10.199999999999999">
      <c r="B56" s="17"/>
      <c r="L56" s="17"/>
    </row>
    <row r="57" spans="2:12" ht="10.199999999999999">
      <c r="B57" s="17"/>
      <c r="L57" s="17"/>
    </row>
    <row r="58" spans="2:12" ht="10.199999999999999">
      <c r="B58" s="17"/>
      <c r="L58" s="17"/>
    </row>
    <row r="59" spans="2:12" ht="10.199999999999999">
      <c r="B59" s="17"/>
      <c r="L59" s="17"/>
    </row>
    <row r="60" spans="2:12" ht="10.199999999999999">
      <c r="B60" s="17"/>
      <c r="L60" s="17"/>
    </row>
    <row r="61" spans="2:12" s="1" customFormat="1" ht="13.2">
      <c r="B61" s="29"/>
      <c r="D61" s="40" t="s">
        <v>53</v>
      </c>
      <c r="E61" s="31"/>
      <c r="F61" s="96" t="s">
        <v>54</v>
      </c>
      <c r="G61" s="40" t="s">
        <v>53</v>
      </c>
      <c r="H61" s="31"/>
      <c r="I61" s="31"/>
      <c r="J61" s="97" t="s">
        <v>54</v>
      </c>
      <c r="K61" s="31"/>
      <c r="L61" s="29"/>
    </row>
    <row r="62" spans="2:12" ht="10.199999999999999">
      <c r="B62" s="17"/>
      <c r="L62" s="17"/>
    </row>
    <row r="63" spans="2:12" ht="10.199999999999999">
      <c r="B63" s="17"/>
      <c r="L63" s="17"/>
    </row>
    <row r="64" spans="2:12" ht="10.199999999999999">
      <c r="B64" s="17"/>
      <c r="L64" s="17"/>
    </row>
    <row r="65" spans="2:12" s="1" customFormat="1" ht="13.2">
      <c r="B65" s="29"/>
      <c r="D65" s="38" t="s">
        <v>55</v>
      </c>
      <c r="E65" s="39"/>
      <c r="F65" s="39"/>
      <c r="G65" s="38" t="s">
        <v>56</v>
      </c>
      <c r="H65" s="39"/>
      <c r="I65" s="39"/>
      <c r="J65" s="39"/>
      <c r="K65" s="39"/>
      <c r="L65" s="29"/>
    </row>
    <row r="66" spans="2:12" ht="10.199999999999999">
      <c r="B66" s="17"/>
      <c r="L66" s="17"/>
    </row>
    <row r="67" spans="2:12" ht="10.199999999999999">
      <c r="B67" s="17"/>
      <c r="L67" s="17"/>
    </row>
    <row r="68" spans="2:12" ht="10.199999999999999">
      <c r="B68" s="17"/>
      <c r="L68" s="17"/>
    </row>
    <row r="69" spans="2:12" ht="10.199999999999999">
      <c r="B69" s="17"/>
      <c r="L69" s="17"/>
    </row>
    <row r="70" spans="2:12" ht="10.199999999999999">
      <c r="B70" s="17"/>
      <c r="L70" s="17"/>
    </row>
    <row r="71" spans="2:12" ht="10.199999999999999">
      <c r="B71" s="17"/>
      <c r="L71" s="17"/>
    </row>
    <row r="72" spans="2:12" ht="10.199999999999999">
      <c r="B72" s="17"/>
      <c r="L72" s="17"/>
    </row>
    <row r="73" spans="2:12" ht="10.199999999999999">
      <c r="B73" s="17"/>
      <c r="L73" s="17"/>
    </row>
    <row r="74" spans="2:12" ht="10.199999999999999">
      <c r="B74" s="17"/>
      <c r="L74" s="17"/>
    </row>
    <row r="75" spans="2:12" ht="10.199999999999999">
      <c r="B75" s="17"/>
      <c r="L75" s="17"/>
    </row>
    <row r="76" spans="2:12" s="1" customFormat="1" ht="13.2">
      <c r="B76" s="29"/>
      <c r="D76" s="40" t="s">
        <v>53</v>
      </c>
      <c r="E76" s="31"/>
      <c r="F76" s="96" t="s">
        <v>54</v>
      </c>
      <c r="G76" s="40" t="s">
        <v>53</v>
      </c>
      <c r="H76" s="31"/>
      <c r="I76" s="31"/>
      <c r="J76" s="97" t="s">
        <v>54</v>
      </c>
      <c r="K76" s="31"/>
      <c r="L76" s="29"/>
    </row>
    <row r="77" spans="2:12" s="1" customFormat="1" ht="14.4" customHeight="1">
      <c r="B77" s="41"/>
      <c r="C77" s="42"/>
      <c r="D77" s="42"/>
      <c r="E77" s="42"/>
      <c r="F77" s="42"/>
      <c r="G77" s="42"/>
      <c r="H77" s="42"/>
      <c r="I77" s="42"/>
      <c r="J77" s="42"/>
      <c r="K77" s="42"/>
      <c r="L77" s="29"/>
    </row>
    <row r="81" spans="2:47" s="1" customFormat="1" ht="6.9" customHeight="1">
      <c r="B81" s="43"/>
      <c r="C81" s="44"/>
      <c r="D81" s="44"/>
      <c r="E81" s="44"/>
      <c r="F81" s="44"/>
      <c r="G81" s="44"/>
      <c r="H81" s="44"/>
      <c r="I81" s="44"/>
      <c r="J81" s="44"/>
      <c r="K81" s="44"/>
      <c r="L81" s="29"/>
    </row>
    <row r="82" spans="2:47" s="1" customFormat="1" ht="24.9" customHeight="1">
      <c r="B82" s="29"/>
      <c r="C82" s="18" t="s">
        <v>99</v>
      </c>
      <c r="L82" s="29"/>
    </row>
    <row r="83" spans="2:47" s="1" customFormat="1" ht="6.9" customHeight="1">
      <c r="B83" s="29"/>
      <c r="L83" s="29"/>
    </row>
    <row r="84" spans="2:47" s="1" customFormat="1" ht="12" customHeight="1">
      <c r="B84" s="29"/>
      <c r="C84" s="24" t="s">
        <v>16</v>
      </c>
      <c r="L84" s="29"/>
    </row>
    <row r="85" spans="2:47" s="1" customFormat="1" ht="16.5" customHeight="1">
      <c r="B85" s="29"/>
      <c r="E85" s="210" t="str">
        <f>E7</f>
        <v>ZUŠ Ostrava_Rekonstrukce zdroje vytápění</v>
      </c>
      <c r="F85" s="211"/>
      <c r="G85" s="211"/>
      <c r="H85" s="211"/>
      <c r="L85" s="29"/>
    </row>
    <row r="86" spans="2:47" s="1" customFormat="1" ht="12" customHeight="1">
      <c r="B86" s="29"/>
      <c r="C86" s="24" t="s">
        <v>96</v>
      </c>
      <c r="L86" s="29"/>
    </row>
    <row r="87" spans="2:47" s="1" customFormat="1" ht="16.5" customHeight="1">
      <c r="B87" s="29"/>
      <c r="E87" s="191" t="str">
        <f>E9</f>
        <v xml:space="preserve">43-24-7P3 - Elektroinstalace a MaR </v>
      </c>
      <c r="F87" s="212"/>
      <c r="G87" s="212"/>
      <c r="H87" s="212"/>
      <c r="L87" s="29"/>
    </row>
    <row r="88" spans="2:47" s="1" customFormat="1" ht="6.9" customHeight="1">
      <c r="B88" s="29"/>
      <c r="L88" s="29"/>
    </row>
    <row r="89" spans="2:47" s="1" customFormat="1" ht="12" customHeight="1">
      <c r="B89" s="29"/>
      <c r="C89" s="24" t="s">
        <v>20</v>
      </c>
      <c r="F89" s="22" t="str">
        <f>F12</f>
        <v>ZUŠ Sokolská třída 15</v>
      </c>
      <c r="I89" s="24" t="s">
        <v>22</v>
      </c>
      <c r="J89" s="49" t="str">
        <f>IF(J12="","",J12)</f>
        <v>23. 7. 2024</v>
      </c>
      <c r="L89" s="29"/>
    </row>
    <row r="90" spans="2:47" s="1" customFormat="1" ht="6.9" customHeight="1">
      <c r="B90" s="29"/>
      <c r="L90" s="29"/>
    </row>
    <row r="91" spans="2:47" s="1" customFormat="1" ht="15.15" customHeight="1">
      <c r="B91" s="29"/>
      <c r="C91" s="24" t="s">
        <v>24</v>
      </c>
      <c r="F91" s="22" t="str">
        <f>E15</f>
        <v>Základní umělecká škola, Ostrava-Moravská Ostrava,</v>
      </c>
      <c r="I91" s="24" t="s">
        <v>31</v>
      </c>
      <c r="J91" s="27" t="str">
        <f>E21</f>
        <v>MIOT, s.r.o.</v>
      </c>
      <c r="L91" s="29"/>
    </row>
    <row r="92" spans="2:47" s="1" customFormat="1" ht="15.15" customHeight="1">
      <c r="B92" s="29"/>
      <c r="C92" s="24" t="s">
        <v>29</v>
      </c>
      <c r="F92" s="22" t="str">
        <f>IF(E18="","",E18)</f>
        <v>Vyplň údaj</v>
      </c>
      <c r="I92" s="24" t="s">
        <v>35</v>
      </c>
      <c r="J92" s="27" t="str">
        <f>E24</f>
        <v xml:space="preserve"> </v>
      </c>
      <c r="L92" s="29"/>
    </row>
    <row r="93" spans="2:47" s="1" customFormat="1" ht="10.35" customHeight="1">
      <c r="B93" s="29"/>
      <c r="L93" s="29"/>
    </row>
    <row r="94" spans="2:47" s="1" customFormat="1" ht="29.25" customHeight="1">
      <c r="B94" s="29"/>
      <c r="C94" s="98" t="s">
        <v>100</v>
      </c>
      <c r="D94" s="90"/>
      <c r="E94" s="90"/>
      <c r="F94" s="90"/>
      <c r="G94" s="90"/>
      <c r="H94" s="90"/>
      <c r="I94" s="90"/>
      <c r="J94" s="99" t="s">
        <v>101</v>
      </c>
      <c r="K94" s="90"/>
      <c r="L94" s="29"/>
    </row>
    <row r="95" spans="2:47" s="1" customFormat="1" ht="10.35" customHeight="1">
      <c r="B95" s="29"/>
      <c r="L95" s="29"/>
    </row>
    <row r="96" spans="2:47" s="1" customFormat="1" ht="22.8" customHeight="1">
      <c r="B96" s="29"/>
      <c r="C96" s="100" t="s">
        <v>102</v>
      </c>
      <c r="J96" s="63">
        <f>J116</f>
        <v>0</v>
      </c>
      <c r="L96" s="29"/>
      <c r="AU96" s="14" t="s">
        <v>103</v>
      </c>
    </row>
    <row r="97" spans="2:12" s="1" customFormat="1" ht="21.75" customHeight="1">
      <c r="B97" s="29"/>
      <c r="L97" s="29"/>
    </row>
    <row r="98" spans="2:12" s="1" customFormat="1" ht="6.9" customHeight="1">
      <c r="B98" s="41"/>
      <c r="C98" s="42"/>
      <c r="D98" s="42"/>
      <c r="E98" s="42"/>
      <c r="F98" s="42"/>
      <c r="G98" s="42"/>
      <c r="H98" s="42"/>
      <c r="I98" s="42"/>
      <c r="J98" s="42"/>
      <c r="K98" s="42"/>
      <c r="L98" s="29"/>
    </row>
    <row r="102" spans="2:12" s="1" customFormat="1" ht="6.9" customHeight="1">
      <c r="B102" s="43"/>
      <c r="C102" s="44"/>
      <c r="D102" s="44"/>
      <c r="E102" s="44"/>
      <c r="F102" s="44"/>
      <c r="G102" s="44"/>
      <c r="H102" s="44"/>
      <c r="I102" s="44"/>
      <c r="J102" s="44"/>
      <c r="K102" s="44"/>
      <c r="L102" s="29"/>
    </row>
    <row r="103" spans="2:12" s="1" customFormat="1" ht="24.9" customHeight="1">
      <c r="B103" s="29"/>
      <c r="C103" s="18" t="s">
        <v>123</v>
      </c>
      <c r="L103" s="29"/>
    </row>
    <row r="104" spans="2:12" s="1" customFormat="1" ht="6.9" customHeight="1">
      <c r="B104" s="29"/>
      <c r="L104" s="29"/>
    </row>
    <row r="105" spans="2:12" s="1" customFormat="1" ht="12" customHeight="1">
      <c r="B105" s="29"/>
      <c r="C105" s="24" t="s">
        <v>16</v>
      </c>
      <c r="L105" s="29"/>
    </row>
    <row r="106" spans="2:12" s="1" customFormat="1" ht="16.5" customHeight="1">
      <c r="B106" s="29"/>
      <c r="E106" s="210" t="str">
        <f>E7</f>
        <v>ZUŠ Ostrava_Rekonstrukce zdroje vytápění</v>
      </c>
      <c r="F106" s="211"/>
      <c r="G106" s="211"/>
      <c r="H106" s="211"/>
      <c r="L106" s="29"/>
    </row>
    <row r="107" spans="2:12" s="1" customFormat="1" ht="12" customHeight="1">
      <c r="B107" s="29"/>
      <c r="C107" s="24" t="s">
        <v>96</v>
      </c>
      <c r="L107" s="29"/>
    </row>
    <row r="108" spans="2:12" s="1" customFormat="1" ht="16.5" customHeight="1">
      <c r="B108" s="29"/>
      <c r="E108" s="191" t="str">
        <f>E9</f>
        <v xml:space="preserve">43-24-7P3 - Elektroinstalace a MaR </v>
      </c>
      <c r="F108" s="212"/>
      <c r="G108" s="212"/>
      <c r="H108" s="212"/>
      <c r="L108" s="29"/>
    </row>
    <row r="109" spans="2:12" s="1" customFormat="1" ht="6.9" customHeight="1">
      <c r="B109" s="29"/>
      <c r="L109" s="29"/>
    </row>
    <row r="110" spans="2:12" s="1" customFormat="1" ht="12" customHeight="1">
      <c r="B110" s="29"/>
      <c r="C110" s="24" t="s">
        <v>20</v>
      </c>
      <c r="F110" s="22" t="str">
        <f>F12</f>
        <v>ZUŠ Sokolská třída 15</v>
      </c>
      <c r="I110" s="24" t="s">
        <v>22</v>
      </c>
      <c r="J110" s="49" t="str">
        <f>IF(J12="","",J12)</f>
        <v>23. 7. 2024</v>
      </c>
      <c r="L110" s="29"/>
    </row>
    <row r="111" spans="2:12" s="1" customFormat="1" ht="6.9" customHeight="1">
      <c r="B111" s="29"/>
      <c r="L111" s="29"/>
    </row>
    <row r="112" spans="2:12" s="1" customFormat="1" ht="15.15" customHeight="1">
      <c r="B112" s="29"/>
      <c r="C112" s="24" t="s">
        <v>24</v>
      </c>
      <c r="F112" s="22" t="str">
        <f>E15</f>
        <v>Základní umělecká škola, Ostrava-Moravská Ostrava,</v>
      </c>
      <c r="I112" s="24" t="s">
        <v>31</v>
      </c>
      <c r="J112" s="27" t="str">
        <f>E21</f>
        <v>MIOT, s.r.o.</v>
      </c>
      <c r="L112" s="29"/>
    </row>
    <row r="113" spans="2:65" s="1" customFormat="1" ht="15.15" customHeight="1">
      <c r="B113" s="29"/>
      <c r="C113" s="24" t="s">
        <v>29</v>
      </c>
      <c r="F113" s="22" t="str">
        <f>IF(E18="","",E18)</f>
        <v>Vyplň údaj</v>
      </c>
      <c r="I113" s="24" t="s">
        <v>35</v>
      </c>
      <c r="J113" s="27" t="str">
        <f>E24</f>
        <v xml:space="preserve"> </v>
      </c>
      <c r="L113" s="29"/>
    </row>
    <row r="114" spans="2:65" s="1" customFormat="1" ht="10.35" customHeight="1">
      <c r="B114" s="29"/>
      <c r="L114" s="29"/>
    </row>
    <row r="115" spans="2:65" s="10" customFormat="1" ht="29.25" customHeight="1">
      <c r="B115" s="109"/>
      <c r="C115" s="110" t="s">
        <v>124</v>
      </c>
      <c r="D115" s="111" t="s">
        <v>63</v>
      </c>
      <c r="E115" s="111" t="s">
        <v>59</v>
      </c>
      <c r="F115" s="111" t="s">
        <v>60</v>
      </c>
      <c r="G115" s="111" t="s">
        <v>125</v>
      </c>
      <c r="H115" s="111" t="s">
        <v>126</v>
      </c>
      <c r="I115" s="111" t="s">
        <v>127</v>
      </c>
      <c r="J115" s="112" t="s">
        <v>101</v>
      </c>
      <c r="K115" s="113" t="s">
        <v>128</v>
      </c>
      <c r="L115" s="109"/>
      <c r="M115" s="56" t="s">
        <v>1</v>
      </c>
      <c r="N115" s="57" t="s">
        <v>42</v>
      </c>
      <c r="O115" s="57" t="s">
        <v>129</v>
      </c>
      <c r="P115" s="57" t="s">
        <v>130</v>
      </c>
      <c r="Q115" s="57" t="s">
        <v>131</v>
      </c>
      <c r="R115" s="57" t="s">
        <v>132</v>
      </c>
      <c r="S115" s="57" t="s">
        <v>133</v>
      </c>
      <c r="T115" s="58" t="s">
        <v>134</v>
      </c>
    </row>
    <row r="116" spans="2:65" s="1" customFormat="1" ht="22.8" customHeight="1">
      <c r="B116" s="29"/>
      <c r="C116" s="61" t="s">
        <v>135</v>
      </c>
      <c r="J116" s="114">
        <f>BK116</f>
        <v>0</v>
      </c>
      <c r="L116" s="29"/>
      <c r="M116" s="59"/>
      <c r="N116" s="50"/>
      <c r="O116" s="50"/>
      <c r="P116" s="115">
        <f>SUM(P117:P230)</f>
        <v>0</v>
      </c>
      <c r="Q116" s="50"/>
      <c r="R116" s="115">
        <f>SUM(R117:R230)</f>
        <v>0</v>
      </c>
      <c r="S116" s="50"/>
      <c r="T116" s="116">
        <f>SUM(T117:T230)</f>
        <v>0</v>
      </c>
      <c r="AT116" s="14" t="s">
        <v>77</v>
      </c>
      <c r="AU116" s="14" t="s">
        <v>103</v>
      </c>
      <c r="BK116" s="117">
        <f>SUM(BK117:BK230)</f>
        <v>0</v>
      </c>
    </row>
    <row r="117" spans="2:65" s="1" customFormat="1" ht="16.5" customHeight="1">
      <c r="B117" s="29"/>
      <c r="C117" s="130" t="s">
        <v>940</v>
      </c>
      <c r="D117" s="130" t="s">
        <v>142</v>
      </c>
      <c r="E117" s="131" t="s">
        <v>941</v>
      </c>
      <c r="F117" s="132" t="s">
        <v>942</v>
      </c>
      <c r="G117" s="133" t="s">
        <v>334</v>
      </c>
      <c r="H117" s="134">
        <v>95</v>
      </c>
      <c r="I117" s="135"/>
      <c r="J117" s="136">
        <f>ROUND(I117*H117,2)</f>
        <v>0</v>
      </c>
      <c r="K117" s="137"/>
      <c r="L117" s="29"/>
      <c r="M117" s="138" t="s">
        <v>1</v>
      </c>
      <c r="N117" s="139" t="s">
        <v>43</v>
      </c>
      <c r="P117" s="140">
        <f>O117*H117</f>
        <v>0</v>
      </c>
      <c r="Q117" s="140">
        <v>0</v>
      </c>
      <c r="R117" s="140">
        <f>Q117*H117</f>
        <v>0</v>
      </c>
      <c r="S117" s="140">
        <v>0</v>
      </c>
      <c r="T117" s="141">
        <f>S117*H117</f>
        <v>0</v>
      </c>
      <c r="AR117" s="142" t="s">
        <v>146</v>
      </c>
      <c r="AT117" s="142" t="s">
        <v>142</v>
      </c>
      <c r="AU117" s="142" t="s">
        <v>78</v>
      </c>
      <c r="AY117" s="14" t="s">
        <v>138</v>
      </c>
      <c r="BE117" s="143">
        <f>IF(N117="základní",J117,0)</f>
        <v>0</v>
      </c>
      <c r="BF117" s="143">
        <f>IF(N117="snížená",J117,0)</f>
        <v>0</v>
      </c>
      <c r="BG117" s="143">
        <f>IF(N117="zákl. přenesená",J117,0)</f>
        <v>0</v>
      </c>
      <c r="BH117" s="143">
        <f>IF(N117="sníž. přenesená",J117,0)</f>
        <v>0</v>
      </c>
      <c r="BI117" s="143">
        <f>IF(N117="nulová",J117,0)</f>
        <v>0</v>
      </c>
      <c r="BJ117" s="14" t="s">
        <v>86</v>
      </c>
      <c r="BK117" s="143">
        <f>ROUND(I117*H117,2)</f>
        <v>0</v>
      </c>
      <c r="BL117" s="14" t="s">
        <v>146</v>
      </c>
      <c r="BM117" s="142" t="s">
        <v>943</v>
      </c>
    </row>
    <row r="118" spans="2:65" s="1" customFormat="1" ht="10.199999999999999">
      <c r="B118" s="29"/>
      <c r="D118" s="144" t="s">
        <v>148</v>
      </c>
      <c r="F118" s="145" t="s">
        <v>942</v>
      </c>
      <c r="I118" s="146"/>
      <c r="L118" s="29"/>
      <c r="M118" s="147"/>
      <c r="T118" s="53"/>
      <c r="AT118" s="14" t="s">
        <v>148</v>
      </c>
      <c r="AU118" s="14" t="s">
        <v>78</v>
      </c>
    </row>
    <row r="119" spans="2:65" s="1" customFormat="1" ht="16.5" customHeight="1">
      <c r="B119" s="29"/>
      <c r="C119" s="130" t="s">
        <v>293</v>
      </c>
      <c r="D119" s="130" t="s">
        <v>142</v>
      </c>
      <c r="E119" s="131" t="s">
        <v>944</v>
      </c>
      <c r="F119" s="132" t="s">
        <v>945</v>
      </c>
      <c r="G119" s="133" t="s">
        <v>334</v>
      </c>
      <c r="H119" s="134">
        <v>8</v>
      </c>
      <c r="I119" s="135"/>
      <c r="J119" s="136">
        <f>ROUND(I119*H119,2)</f>
        <v>0</v>
      </c>
      <c r="K119" s="137"/>
      <c r="L119" s="29"/>
      <c r="M119" s="138" t="s">
        <v>1</v>
      </c>
      <c r="N119" s="139" t="s">
        <v>43</v>
      </c>
      <c r="P119" s="140">
        <f>O119*H119</f>
        <v>0</v>
      </c>
      <c r="Q119" s="140">
        <v>0</v>
      </c>
      <c r="R119" s="140">
        <f>Q119*H119</f>
        <v>0</v>
      </c>
      <c r="S119" s="140">
        <v>0</v>
      </c>
      <c r="T119" s="141">
        <f>S119*H119</f>
        <v>0</v>
      </c>
      <c r="AR119" s="142" t="s">
        <v>146</v>
      </c>
      <c r="AT119" s="142" t="s">
        <v>142</v>
      </c>
      <c r="AU119" s="142" t="s">
        <v>78</v>
      </c>
      <c r="AY119" s="14" t="s">
        <v>138</v>
      </c>
      <c r="BE119" s="143">
        <f>IF(N119="základní",J119,0)</f>
        <v>0</v>
      </c>
      <c r="BF119" s="143">
        <f>IF(N119="snížená",J119,0)</f>
        <v>0</v>
      </c>
      <c r="BG119" s="143">
        <f>IF(N119="zákl. přenesená",J119,0)</f>
        <v>0</v>
      </c>
      <c r="BH119" s="143">
        <f>IF(N119="sníž. přenesená",J119,0)</f>
        <v>0</v>
      </c>
      <c r="BI119" s="143">
        <f>IF(N119="nulová",J119,0)</f>
        <v>0</v>
      </c>
      <c r="BJ119" s="14" t="s">
        <v>86</v>
      </c>
      <c r="BK119" s="143">
        <f>ROUND(I119*H119,2)</f>
        <v>0</v>
      </c>
      <c r="BL119" s="14" t="s">
        <v>146</v>
      </c>
      <c r="BM119" s="142" t="s">
        <v>946</v>
      </c>
    </row>
    <row r="120" spans="2:65" s="1" customFormat="1" ht="10.199999999999999">
      <c r="B120" s="29"/>
      <c r="D120" s="144" t="s">
        <v>148</v>
      </c>
      <c r="F120" s="145" t="s">
        <v>945</v>
      </c>
      <c r="I120" s="146"/>
      <c r="L120" s="29"/>
      <c r="M120" s="147"/>
      <c r="T120" s="53"/>
      <c r="AT120" s="14" t="s">
        <v>148</v>
      </c>
      <c r="AU120" s="14" t="s">
        <v>78</v>
      </c>
    </row>
    <row r="121" spans="2:65" s="1" customFormat="1" ht="16.5" customHeight="1">
      <c r="B121" s="29"/>
      <c r="C121" s="130" t="s">
        <v>307</v>
      </c>
      <c r="D121" s="130" t="s">
        <v>142</v>
      </c>
      <c r="E121" s="131" t="s">
        <v>947</v>
      </c>
      <c r="F121" s="132" t="s">
        <v>948</v>
      </c>
      <c r="G121" s="133" t="s">
        <v>334</v>
      </c>
      <c r="H121" s="134">
        <v>1</v>
      </c>
      <c r="I121" s="135"/>
      <c r="J121" s="136">
        <f>ROUND(I121*H121,2)</f>
        <v>0</v>
      </c>
      <c r="K121" s="137"/>
      <c r="L121" s="29"/>
      <c r="M121" s="138" t="s">
        <v>1</v>
      </c>
      <c r="N121" s="139" t="s">
        <v>43</v>
      </c>
      <c r="P121" s="140">
        <f>O121*H121</f>
        <v>0</v>
      </c>
      <c r="Q121" s="140">
        <v>0</v>
      </c>
      <c r="R121" s="140">
        <f>Q121*H121</f>
        <v>0</v>
      </c>
      <c r="S121" s="140">
        <v>0</v>
      </c>
      <c r="T121" s="141">
        <f>S121*H121</f>
        <v>0</v>
      </c>
      <c r="AR121" s="142" t="s">
        <v>146</v>
      </c>
      <c r="AT121" s="142" t="s">
        <v>142</v>
      </c>
      <c r="AU121" s="142" t="s">
        <v>78</v>
      </c>
      <c r="AY121" s="14" t="s">
        <v>138</v>
      </c>
      <c r="BE121" s="143">
        <f>IF(N121="základní",J121,0)</f>
        <v>0</v>
      </c>
      <c r="BF121" s="143">
        <f>IF(N121="snížená",J121,0)</f>
        <v>0</v>
      </c>
      <c r="BG121" s="143">
        <f>IF(N121="zákl. přenesená",J121,0)</f>
        <v>0</v>
      </c>
      <c r="BH121" s="143">
        <f>IF(N121="sníž. přenesená",J121,0)</f>
        <v>0</v>
      </c>
      <c r="BI121" s="143">
        <f>IF(N121="nulová",J121,0)</f>
        <v>0</v>
      </c>
      <c r="BJ121" s="14" t="s">
        <v>86</v>
      </c>
      <c r="BK121" s="143">
        <f>ROUND(I121*H121,2)</f>
        <v>0</v>
      </c>
      <c r="BL121" s="14" t="s">
        <v>146</v>
      </c>
      <c r="BM121" s="142" t="s">
        <v>949</v>
      </c>
    </row>
    <row r="122" spans="2:65" s="1" customFormat="1" ht="10.199999999999999">
      <c r="B122" s="29"/>
      <c r="D122" s="144" t="s">
        <v>148</v>
      </c>
      <c r="F122" s="145" t="s">
        <v>948</v>
      </c>
      <c r="I122" s="146"/>
      <c r="L122" s="29"/>
      <c r="M122" s="147"/>
      <c r="T122" s="53"/>
      <c r="AT122" s="14" t="s">
        <v>148</v>
      </c>
      <c r="AU122" s="14" t="s">
        <v>78</v>
      </c>
    </row>
    <row r="123" spans="2:65" s="1" customFormat="1" ht="16.5" customHeight="1">
      <c r="B123" s="29"/>
      <c r="C123" s="130" t="s">
        <v>950</v>
      </c>
      <c r="D123" s="130" t="s">
        <v>142</v>
      </c>
      <c r="E123" s="131" t="s">
        <v>951</v>
      </c>
      <c r="F123" s="132" t="s">
        <v>952</v>
      </c>
      <c r="G123" s="133" t="s">
        <v>334</v>
      </c>
      <c r="H123" s="134">
        <v>7</v>
      </c>
      <c r="I123" s="135"/>
      <c r="J123" s="136">
        <f>ROUND(I123*H123,2)</f>
        <v>0</v>
      </c>
      <c r="K123" s="137"/>
      <c r="L123" s="29"/>
      <c r="M123" s="138" t="s">
        <v>1</v>
      </c>
      <c r="N123" s="139" t="s">
        <v>43</v>
      </c>
      <c r="P123" s="140">
        <f>O123*H123</f>
        <v>0</v>
      </c>
      <c r="Q123" s="140">
        <v>0</v>
      </c>
      <c r="R123" s="140">
        <f>Q123*H123</f>
        <v>0</v>
      </c>
      <c r="S123" s="140">
        <v>0</v>
      </c>
      <c r="T123" s="141">
        <f>S123*H123</f>
        <v>0</v>
      </c>
      <c r="AR123" s="142" t="s">
        <v>146</v>
      </c>
      <c r="AT123" s="142" t="s">
        <v>142</v>
      </c>
      <c r="AU123" s="142" t="s">
        <v>78</v>
      </c>
      <c r="AY123" s="14" t="s">
        <v>138</v>
      </c>
      <c r="BE123" s="143">
        <f>IF(N123="základní",J123,0)</f>
        <v>0</v>
      </c>
      <c r="BF123" s="143">
        <f>IF(N123="snížená",J123,0)</f>
        <v>0</v>
      </c>
      <c r="BG123" s="143">
        <f>IF(N123="zákl. přenesená",J123,0)</f>
        <v>0</v>
      </c>
      <c r="BH123" s="143">
        <f>IF(N123="sníž. přenesená",J123,0)</f>
        <v>0</v>
      </c>
      <c r="BI123" s="143">
        <f>IF(N123="nulová",J123,0)</f>
        <v>0</v>
      </c>
      <c r="BJ123" s="14" t="s">
        <v>86</v>
      </c>
      <c r="BK123" s="143">
        <f>ROUND(I123*H123,2)</f>
        <v>0</v>
      </c>
      <c r="BL123" s="14" t="s">
        <v>146</v>
      </c>
      <c r="BM123" s="142" t="s">
        <v>953</v>
      </c>
    </row>
    <row r="124" spans="2:65" s="1" customFormat="1" ht="10.199999999999999">
      <c r="B124" s="29"/>
      <c r="D124" s="144" t="s">
        <v>148</v>
      </c>
      <c r="F124" s="145" t="s">
        <v>952</v>
      </c>
      <c r="I124" s="146"/>
      <c r="L124" s="29"/>
      <c r="M124" s="147"/>
      <c r="T124" s="53"/>
      <c r="AT124" s="14" t="s">
        <v>148</v>
      </c>
      <c r="AU124" s="14" t="s">
        <v>78</v>
      </c>
    </row>
    <row r="125" spans="2:65" s="1" customFormat="1" ht="16.5" customHeight="1">
      <c r="B125" s="29"/>
      <c r="C125" s="130" t="s">
        <v>224</v>
      </c>
      <c r="D125" s="130" t="s">
        <v>142</v>
      </c>
      <c r="E125" s="131" t="s">
        <v>954</v>
      </c>
      <c r="F125" s="132" t="s">
        <v>955</v>
      </c>
      <c r="G125" s="133" t="s">
        <v>334</v>
      </c>
      <c r="H125" s="134">
        <v>1</v>
      </c>
      <c r="I125" s="135"/>
      <c r="J125" s="136">
        <f>ROUND(I125*H125,2)</f>
        <v>0</v>
      </c>
      <c r="K125" s="137"/>
      <c r="L125" s="29"/>
      <c r="M125" s="138" t="s">
        <v>1</v>
      </c>
      <c r="N125" s="139" t="s">
        <v>43</v>
      </c>
      <c r="P125" s="140">
        <f>O125*H125</f>
        <v>0</v>
      </c>
      <c r="Q125" s="140">
        <v>0</v>
      </c>
      <c r="R125" s="140">
        <f>Q125*H125</f>
        <v>0</v>
      </c>
      <c r="S125" s="140">
        <v>0</v>
      </c>
      <c r="T125" s="141">
        <f>S125*H125</f>
        <v>0</v>
      </c>
      <c r="AR125" s="142" t="s">
        <v>146</v>
      </c>
      <c r="AT125" s="142" t="s">
        <v>142</v>
      </c>
      <c r="AU125" s="142" t="s">
        <v>78</v>
      </c>
      <c r="AY125" s="14" t="s">
        <v>138</v>
      </c>
      <c r="BE125" s="143">
        <f>IF(N125="základní",J125,0)</f>
        <v>0</v>
      </c>
      <c r="BF125" s="143">
        <f>IF(N125="snížená",J125,0)</f>
        <v>0</v>
      </c>
      <c r="BG125" s="143">
        <f>IF(N125="zákl. přenesená",J125,0)</f>
        <v>0</v>
      </c>
      <c r="BH125" s="143">
        <f>IF(N125="sníž. přenesená",J125,0)</f>
        <v>0</v>
      </c>
      <c r="BI125" s="143">
        <f>IF(N125="nulová",J125,0)</f>
        <v>0</v>
      </c>
      <c r="BJ125" s="14" t="s">
        <v>86</v>
      </c>
      <c r="BK125" s="143">
        <f>ROUND(I125*H125,2)</f>
        <v>0</v>
      </c>
      <c r="BL125" s="14" t="s">
        <v>146</v>
      </c>
      <c r="BM125" s="142" t="s">
        <v>956</v>
      </c>
    </row>
    <row r="126" spans="2:65" s="1" customFormat="1" ht="10.199999999999999">
      <c r="B126" s="29"/>
      <c r="D126" s="144" t="s">
        <v>148</v>
      </c>
      <c r="F126" s="145" t="s">
        <v>955</v>
      </c>
      <c r="I126" s="146"/>
      <c r="L126" s="29"/>
      <c r="M126" s="147"/>
      <c r="T126" s="53"/>
      <c r="AT126" s="14" t="s">
        <v>148</v>
      </c>
      <c r="AU126" s="14" t="s">
        <v>78</v>
      </c>
    </row>
    <row r="127" spans="2:65" s="1" customFormat="1" ht="16.5" customHeight="1">
      <c r="B127" s="29"/>
      <c r="C127" s="130" t="s">
        <v>7</v>
      </c>
      <c r="D127" s="130" t="s">
        <v>142</v>
      </c>
      <c r="E127" s="131" t="s">
        <v>957</v>
      </c>
      <c r="F127" s="132" t="s">
        <v>958</v>
      </c>
      <c r="G127" s="133" t="s">
        <v>334</v>
      </c>
      <c r="H127" s="134">
        <v>3</v>
      </c>
      <c r="I127" s="135"/>
      <c r="J127" s="136">
        <f>ROUND(I127*H127,2)</f>
        <v>0</v>
      </c>
      <c r="K127" s="137"/>
      <c r="L127" s="29"/>
      <c r="M127" s="138" t="s">
        <v>1</v>
      </c>
      <c r="N127" s="139" t="s">
        <v>43</v>
      </c>
      <c r="P127" s="140">
        <f>O127*H127</f>
        <v>0</v>
      </c>
      <c r="Q127" s="140">
        <v>0</v>
      </c>
      <c r="R127" s="140">
        <f>Q127*H127</f>
        <v>0</v>
      </c>
      <c r="S127" s="140">
        <v>0</v>
      </c>
      <c r="T127" s="141">
        <f>S127*H127</f>
        <v>0</v>
      </c>
      <c r="AR127" s="142" t="s">
        <v>146</v>
      </c>
      <c r="AT127" s="142" t="s">
        <v>142</v>
      </c>
      <c r="AU127" s="142" t="s">
        <v>78</v>
      </c>
      <c r="AY127" s="14" t="s">
        <v>138</v>
      </c>
      <c r="BE127" s="143">
        <f>IF(N127="základní",J127,0)</f>
        <v>0</v>
      </c>
      <c r="BF127" s="143">
        <f>IF(N127="snížená",J127,0)</f>
        <v>0</v>
      </c>
      <c r="BG127" s="143">
        <f>IF(N127="zákl. přenesená",J127,0)</f>
        <v>0</v>
      </c>
      <c r="BH127" s="143">
        <f>IF(N127="sníž. přenesená",J127,0)</f>
        <v>0</v>
      </c>
      <c r="BI127" s="143">
        <f>IF(N127="nulová",J127,0)</f>
        <v>0</v>
      </c>
      <c r="BJ127" s="14" t="s">
        <v>86</v>
      </c>
      <c r="BK127" s="143">
        <f>ROUND(I127*H127,2)</f>
        <v>0</v>
      </c>
      <c r="BL127" s="14" t="s">
        <v>146</v>
      </c>
      <c r="BM127" s="142" t="s">
        <v>959</v>
      </c>
    </row>
    <row r="128" spans="2:65" s="1" customFormat="1" ht="10.199999999999999">
      <c r="B128" s="29"/>
      <c r="D128" s="144" t="s">
        <v>148</v>
      </c>
      <c r="F128" s="145" t="s">
        <v>958</v>
      </c>
      <c r="I128" s="146"/>
      <c r="L128" s="29"/>
      <c r="M128" s="147"/>
      <c r="T128" s="53"/>
      <c r="AT128" s="14" t="s">
        <v>148</v>
      </c>
      <c r="AU128" s="14" t="s">
        <v>78</v>
      </c>
    </row>
    <row r="129" spans="2:65" s="1" customFormat="1" ht="16.5" customHeight="1">
      <c r="B129" s="29"/>
      <c r="C129" s="130" t="s">
        <v>302</v>
      </c>
      <c r="D129" s="130" t="s">
        <v>142</v>
      </c>
      <c r="E129" s="131" t="s">
        <v>960</v>
      </c>
      <c r="F129" s="132" t="s">
        <v>961</v>
      </c>
      <c r="G129" s="133" t="s">
        <v>334</v>
      </c>
      <c r="H129" s="134">
        <v>1</v>
      </c>
      <c r="I129" s="135"/>
      <c r="J129" s="136">
        <f>ROUND(I129*H129,2)</f>
        <v>0</v>
      </c>
      <c r="K129" s="137"/>
      <c r="L129" s="29"/>
      <c r="M129" s="138" t="s">
        <v>1</v>
      </c>
      <c r="N129" s="139" t="s">
        <v>43</v>
      </c>
      <c r="P129" s="140">
        <f>O129*H129</f>
        <v>0</v>
      </c>
      <c r="Q129" s="140">
        <v>0</v>
      </c>
      <c r="R129" s="140">
        <f>Q129*H129</f>
        <v>0</v>
      </c>
      <c r="S129" s="140">
        <v>0</v>
      </c>
      <c r="T129" s="141">
        <f>S129*H129</f>
        <v>0</v>
      </c>
      <c r="AR129" s="142" t="s">
        <v>146</v>
      </c>
      <c r="AT129" s="142" t="s">
        <v>142</v>
      </c>
      <c r="AU129" s="142" t="s">
        <v>78</v>
      </c>
      <c r="AY129" s="14" t="s">
        <v>138</v>
      </c>
      <c r="BE129" s="143">
        <f>IF(N129="základní",J129,0)</f>
        <v>0</v>
      </c>
      <c r="BF129" s="143">
        <f>IF(N129="snížená",J129,0)</f>
        <v>0</v>
      </c>
      <c r="BG129" s="143">
        <f>IF(N129="zákl. přenesená",J129,0)</f>
        <v>0</v>
      </c>
      <c r="BH129" s="143">
        <f>IF(N129="sníž. přenesená",J129,0)</f>
        <v>0</v>
      </c>
      <c r="BI129" s="143">
        <f>IF(N129="nulová",J129,0)</f>
        <v>0</v>
      </c>
      <c r="BJ129" s="14" t="s">
        <v>86</v>
      </c>
      <c r="BK129" s="143">
        <f>ROUND(I129*H129,2)</f>
        <v>0</v>
      </c>
      <c r="BL129" s="14" t="s">
        <v>146</v>
      </c>
      <c r="BM129" s="142" t="s">
        <v>962</v>
      </c>
    </row>
    <row r="130" spans="2:65" s="1" customFormat="1" ht="10.199999999999999">
      <c r="B130" s="29"/>
      <c r="D130" s="144" t="s">
        <v>148</v>
      </c>
      <c r="F130" s="145" t="s">
        <v>961</v>
      </c>
      <c r="I130" s="146"/>
      <c r="L130" s="29"/>
      <c r="M130" s="147"/>
      <c r="T130" s="53"/>
      <c r="AT130" s="14" t="s">
        <v>148</v>
      </c>
      <c r="AU130" s="14" t="s">
        <v>78</v>
      </c>
    </row>
    <row r="131" spans="2:65" s="1" customFormat="1" ht="16.5" customHeight="1">
      <c r="B131" s="29"/>
      <c r="C131" s="130" t="s">
        <v>882</v>
      </c>
      <c r="D131" s="130" t="s">
        <v>142</v>
      </c>
      <c r="E131" s="131" t="s">
        <v>963</v>
      </c>
      <c r="F131" s="132" t="s">
        <v>964</v>
      </c>
      <c r="G131" s="133" t="s">
        <v>334</v>
      </c>
      <c r="H131" s="134">
        <v>15</v>
      </c>
      <c r="I131" s="135"/>
      <c r="J131" s="136">
        <f>ROUND(I131*H131,2)</f>
        <v>0</v>
      </c>
      <c r="K131" s="137"/>
      <c r="L131" s="29"/>
      <c r="M131" s="138" t="s">
        <v>1</v>
      </c>
      <c r="N131" s="139" t="s">
        <v>43</v>
      </c>
      <c r="P131" s="140">
        <f>O131*H131</f>
        <v>0</v>
      </c>
      <c r="Q131" s="140">
        <v>0</v>
      </c>
      <c r="R131" s="140">
        <f>Q131*H131</f>
        <v>0</v>
      </c>
      <c r="S131" s="140">
        <v>0</v>
      </c>
      <c r="T131" s="141">
        <f>S131*H131</f>
        <v>0</v>
      </c>
      <c r="AR131" s="142" t="s">
        <v>146</v>
      </c>
      <c r="AT131" s="142" t="s">
        <v>142</v>
      </c>
      <c r="AU131" s="142" t="s">
        <v>78</v>
      </c>
      <c r="AY131" s="14" t="s">
        <v>138</v>
      </c>
      <c r="BE131" s="143">
        <f>IF(N131="základní",J131,0)</f>
        <v>0</v>
      </c>
      <c r="BF131" s="143">
        <f>IF(N131="snížená",J131,0)</f>
        <v>0</v>
      </c>
      <c r="BG131" s="143">
        <f>IF(N131="zákl. přenesená",J131,0)</f>
        <v>0</v>
      </c>
      <c r="BH131" s="143">
        <f>IF(N131="sníž. přenesená",J131,0)</f>
        <v>0</v>
      </c>
      <c r="BI131" s="143">
        <f>IF(N131="nulová",J131,0)</f>
        <v>0</v>
      </c>
      <c r="BJ131" s="14" t="s">
        <v>86</v>
      </c>
      <c r="BK131" s="143">
        <f>ROUND(I131*H131,2)</f>
        <v>0</v>
      </c>
      <c r="BL131" s="14" t="s">
        <v>146</v>
      </c>
      <c r="BM131" s="142" t="s">
        <v>965</v>
      </c>
    </row>
    <row r="132" spans="2:65" s="1" customFormat="1" ht="10.199999999999999">
      <c r="B132" s="29"/>
      <c r="D132" s="144" t="s">
        <v>148</v>
      </c>
      <c r="F132" s="145" t="s">
        <v>964</v>
      </c>
      <c r="I132" s="146"/>
      <c r="L132" s="29"/>
      <c r="M132" s="147"/>
      <c r="T132" s="53"/>
      <c r="AT132" s="14" t="s">
        <v>148</v>
      </c>
      <c r="AU132" s="14" t="s">
        <v>78</v>
      </c>
    </row>
    <row r="133" spans="2:65" s="1" customFormat="1" ht="16.5" customHeight="1">
      <c r="B133" s="29"/>
      <c r="C133" s="130" t="s">
        <v>860</v>
      </c>
      <c r="D133" s="130" t="s">
        <v>142</v>
      </c>
      <c r="E133" s="131" t="s">
        <v>966</v>
      </c>
      <c r="F133" s="132" t="s">
        <v>967</v>
      </c>
      <c r="G133" s="133" t="s">
        <v>187</v>
      </c>
      <c r="H133" s="134">
        <v>8</v>
      </c>
      <c r="I133" s="135"/>
      <c r="J133" s="136">
        <f>ROUND(I133*H133,2)</f>
        <v>0</v>
      </c>
      <c r="K133" s="137"/>
      <c r="L133" s="29"/>
      <c r="M133" s="138" t="s">
        <v>1</v>
      </c>
      <c r="N133" s="139" t="s">
        <v>43</v>
      </c>
      <c r="P133" s="140">
        <f>O133*H133</f>
        <v>0</v>
      </c>
      <c r="Q133" s="140">
        <v>0</v>
      </c>
      <c r="R133" s="140">
        <f>Q133*H133</f>
        <v>0</v>
      </c>
      <c r="S133" s="140">
        <v>0</v>
      </c>
      <c r="T133" s="141">
        <f>S133*H133</f>
        <v>0</v>
      </c>
      <c r="AR133" s="142" t="s">
        <v>146</v>
      </c>
      <c r="AT133" s="142" t="s">
        <v>142</v>
      </c>
      <c r="AU133" s="142" t="s">
        <v>78</v>
      </c>
      <c r="AY133" s="14" t="s">
        <v>138</v>
      </c>
      <c r="BE133" s="143">
        <f>IF(N133="základní",J133,0)</f>
        <v>0</v>
      </c>
      <c r="BF133" s="143">
        <f>IF(N133="snížená",J133,0)</f>
        <v>0</v>
      </c>
      <c r="BG133" s="143">
        <f>IF(N133="zákl. přenesená",J133,0)</f>
        <v>0</v>
      </c>
      <c r="BH133" s="143">
        <f>IF(N133="sníž. přenesená",J133,0)</f>
        <v>0</v>
      </c>
      <c r="BI133" s="143">
        <f>IF(N133="nulová",J133,0)</f>
        <v>0</v>
      </c>
      <c r="BJ133" s="14" t="s">
        <v>86</v>
      </c>
      <c r="BK133" s="143">
        <f>ROUND(I133*H133,2)</f>
        <v>0</v>
      </c>
      <c r="BL133" s="14" t="s">
        <v>146</v>
      </c>
      <c r="BM133" s="142" t="s">
        <v>968</v>
      </c>
    </row>
    <row r="134" spans="2:65" s="1" customFormat="1" ht="10.199999999999999">
      <c r="B134" s="29"/>
      <c r="D134" s="144" t="s">
        <v>148</v>
      </c>
      <c r="F134" s="145" t="s">
        <v>967</v>
      </c>
      <c r="I134" s="146"/>
      <c r="L134" s="29"/>
      <c r="M134" s="147"/>
      <c r="T134" s="53"/>
      <c r="AT134" s="14" t="s">
        <v>148</v>
      </c>
      <c r="AU134" s="14" t="s">
        <v>78</v>
      </c>
    </row>
    <row r="135" spans="2:65" s="1" customFormat="1" ht="16.5" customHeight="1">
      <c r="B135" s="29"/>
      <c r="C135" s="130" t="s">
        <v>8</v>
      </c>
      <c r="D135" s="130" t="s">
        <v>142</v>
      </c>
      <c r="E135" s="131" t="s">
        <v>969</v>
      </c>
      <c r="F135" s="132" t="s">
        <v>970</v>
      </c>
      <c r="G135" s="133" t="s">
        <v>187</v>
      </c>
      <c r="H135" s="134">
        <v>145</v>
      </c>
      <c r="I135" s="135"/>
      <c r="J135" s="136">
        <f>ROUND(I135*H135,2)</f>
        <v>0</v>
      </c>
      <c r="K135" s="137"/>
      <c r="L135" s="29"/>
      <c r="M135" s="138" t="s">
        <v>1</v>
      </c>
      <c r="N135" s="139" t="s">
        <v>43</v>
      </c>
      <c r="P135" s="140">
        <f>O135*H135</f>
        <v>0</v>
      </c>
      <c r="Q135" s="140">
        <v>0</v>
      </c>
      <c r="R135" s="140">
        <f>Q135*H135</f>
        <v>0</v>
      </c>
      <c r="S135" s="140">
        <v>0</v>
      </c>
      <c r="T135" s="141">
        <f>S135*H135</f>
        <v>0</v>
      </c>
      <c r="AR135" s="142" t="s">
        <v>146</v>
      </c>
      <c r="AT135" s="142" t="s">
        <v>142</v>
      </c>
      <c r="AU135" s="142" t="s">
        <v>78</v>
      </c>
      <c r="AY135" s="14" t="s">
        <v>138</v>
      </c>
      <c r="BE135" s="143">
        <f>IF(N135="základní",J135,0)</f>
        <v>0</v>
      </c>
      <c r="BF135" s="143">
        <f>IF(N135="snížená",J135,0)</f>
        <v>0</v>
      </c>
      <c r="BG135" s="143">
        <f>IF(N135="zákl. přenesená",J135,0)</f>
        <v>0</v>
      </c>
      <c r="BH135" s="143">
        <f>IF(N135="sníž. přenesená",J135,0)</f>
        <v>0</v>
      </c>
      <c r="BI135" s="143">
        <f>IF(N135="nulová",J135,0)</f>
        <v>0</v>
      </c>
      <c r="BJ135" s="14" t="s">
        <v>86</v>
      </c>
      <c r="BK135" s="143">
        <f>ROUND(I135*H135,2)</f>
        <v>0</v>
      </c>
      <c r="BL135" s="14" t="s">
        <v>146</v>
      </c>
      <c r="BM135" s="142" t="s">
        <v>971</v>
      </c>
    </row>
    <row r="136" spans="2:65" s="1" customFormat="1" ht="10.199999999999999">
      <c r="B136" s="29"/>
      <c r="D136" s="144" t="s">
        <v>148</v>
      </c>
      <c r="F136" s="145" t="s">
        <v>970</v>
      </c>
      <c r="I136" s="146"/>
      <c r="L136" s="29"/>
      <c r="M136" s="147"/>
      <c r="T136" s="53"/>
      <c r="AT136" s="14" t="s">
        <v>148</v>
      </c>
      <c r="AU136" s="14" t="s">
        <v>78</v>
      </c>
    </row>
    <row r="137" spans="2:65" s="1" customFormat="1" ht="16.5" customHeight="1">
      <c r="B137" s="29"/>
      <c r="C137" s="130" t="s">
        <v>378</v>
      </c>
      <c r="D137" s="130" t="s">
        <v>142</v>
      </c>
      <c r="E137" s="131" t="s">
        <v>972</v>
      </c>
      <c r="F137" s="132" t="s">
        <v>973</v>
      </c>
      <c r="G137" s="133" t="s">
        <v>187</v>
      </c>
      <c r="H137" s="134">
        <v>15</v>
      </c>
      <c r="I137" s="135"/>
      <c r="J137" s="136">
        <f>ROUND(I137*H137,2)</f>
        <v>0</v>
      </c>
      <c r="K137" s="137"/>
      <c r="L137" s="29"/>
      <c r="M137" s="138" t="s">
        <v>1</v>
      </c>
      <c r="N137" s="139" t="s">
        <v>43</v>
      </c>
      <c r="P137" s="140">
        <f>O137*H137</f>
        <v>0</v>
      </c>
      <c r="Q137" s="140">
        <v>0</v>
      </c>
      <c r="R137" s="140">
        <f>Q137*H137</f>
        <v>0</v>
      </c>
      <c r="S137" s="140">
        <v>0</v>
      </c>
      <c r="T137" s="141">
        <f>S137*H137</f>
        <v>0</v>
      </c>
      <c r="AR137" s="142" t="s">
        <v>146</v>
      </c>
      <c r="AT137" s="142" t="s">
        <v>142</v>
      </c>
      <c r="AU137" s="142" t="s">
        <v>78</v>
      </c>
      <c r="AY137" s="14" t="s">
        <v>138</v>
      </c>
      <c r="BE137" s="143">
        <f>IF(N137="základní",J137,0)</f>
        <v>0</v>
      </c>
      <c r="BF137" s="143">
        <f>IF(N137="snížená",J137,0)</f>
        <v>0</v>
      </c>
      <c r="BG137" s="143">
        <f>IF(N137="zákl. přenesená",J137,0)</f>
        <v>0</v>
      </c>
      <c r="BH137" s="143">
        <f>IF(N137="sníž. přenesená",J137,0)</f>
        <v>0</v>
      </c>
      <c r="BI137" s="143">
        <f>IF(N137="nulová",J137,0)</f>
        <v>0</v>
      </c>
      <c r="BJ137" s="14" t="s">
        <v>86</v>
      </c>
      <c r="BK137" s="143">
        <f>ROUND(I137*H137,2)</f>
        <v>0</v>
      </c>
      <c r="BL137" s="14" t="s">
        <v>146</v>
      </c>
      <c r="BM137" s="142" t="s">
        <v>974</v>
      </c>
    </row>
    <row r="138" spans="2:65" s="1" customFormat="1" ht="10.199999999999999">
      <c r="B138" s="29"/>
      <c r="D138" s="144" t="s">
        <v>148</v>
      </c>
      <c r="F138" s="145" t="s">
        <v>973</v>
      </c>
      <c r="I138" s="146"/>
      <c r="L138" s="29"/>
      <c r="M138" s="147"/>
      <c r="T138" s="53"/>
      <c r="AT138" s="14" t="s">
        <v>148</v>
      </c>
      <c r="AU138" s="14" t="s">
        <v>78</v>
      </c>
    </row>
    <row r="139" spans="2:65" s="1" customFormat="1" ht="16.5" customHeight="1">
      <c r="B139" s="29"/>
      <c r="C139" s="130" t="s">
        <v>383</v>
      </c>
      <c r="D139" s="130" t="s">
        <v>142</v>
      </c>
      <c r="E139" s="131" t="s">
        <v>975</v>
      </c>
      <c r="F139" s="132" t="s">
        <v>976</v>
      </c>
      <c r="G139" s="133" t="s">
        <v>187</v>
      </c>
      <c r="H139" s="134">
        <v>150</v>
      </c>
      <c r="I139" s="135"/>
      <c r="J139" s="136">
        <f>ROUND(I139*H139,2)</f>
        <v>0</v>
      </c>
      <c r="K139" s="137"/>
      <c r="L139" s="29"/>
      <c r="M139" s="138" t="s">
        <v>1</v>
      </c>
      <c r="N139" s="139" t="s">
        <v>43</v>
      </c>
      <c r="P139" s="140">
        <f>O139*H139</f>
        <v>0</v>
      </c>
      <c r="Q139" s="140">
        <v>0</v>
      </c>
      <c r="R139" s="140">
        <f>Q139*H139</f>
        <v>0</v>
      </c>
      <c r="S139" s="140">
        <v>0</v>
      </c>
      <c r="T139" s="141">
        <f>S139*H139</f>
        <v>0</v>
      </c>
      <c r="AR139" s="142" t="s">
        <v>146</v>
      </c>
      <c r="AT139" s="142" t="s">
        <v>142</v>
      </c>
      <c r="AU139" s="142" t="s">
        <v>78</v>
      </c>
      <c r="AY139" s="14" t="s">
        <v>138</v>
      </c>
      <c r="BE139" s="143">
        <f>IF(N139="základní",J139,0)</f>
        <v>0</v>
      </c>
      <c r="BF139" s="143">
        <f>IF(N139="snížená",J139,0)</f>
        <v>0</v>
      </c>
      <c r="BG139" s="143">
        <f>IF(N139="zákl. přenesená",J139,0)</f>
        <v>0</v>
      </c>
      <c r="BH139" s="143">
        <f>IF(N139="sníž. přenesená",J139,0)</f>
        <v>0</v>
      </c>
      <c r="BI139" s="143">
        <f>IF(N139="nulová",J139,0)</f>
        <v>0</v>
      </c>
      <c r="BJ139" s="14" t="s">
        <v>86</v>
      </c>
      <c r="BK139" s="143">
        <f>ROUND(I139*H139,2)</f>
        <v>0</v>
      </c>
      <c r="BL139" s="14" t="s">
        <v>146</v>
      </c>
      <c r="BM139" s="142" t="s">
        <v>977</v>
      </c>
    </row>
    <row r="140" spans="2:65" s="1" customFormat="1" ht="10.199999999999999">
      <c r="B140" s="29"/>
      <c r="D140" s="144" t="s">
        <v>148</v>
      </c>
      <c r="F140" s="145" t="s">
        <v>976</v>
      </c>
      <c r="I140" s="146"/>
      <c r="L140" s="29"/>
      <c r="M140" s="147"/>
      <c r="T140" s="53"/>
      <c r="AT140" s="14" t="s">
        <v>148</v>
      </c>
      <c r="AU140" s="14" t="s">
        <v>78</v>
      </c>
    </row>
    <row r="141" spans="2:65" s="1" customFormat="1" ht="16.5" customHeight="1">
      <c r="B141" s="29"/>
      <c r="C141" s="130" t="s">
        <v>978</v>
      </c>
      <c r="D141" s="130" t="s">
        <v>142</v>
      </c>
      <c r="E141" s="131" t="s">
        <v>979</v>
      </c>
      <c r="F141" s="132" t="s">
        <v>980</v>
      </c>
      <c r="G141" s="133" t="s">
        <v>187</v>
      </c>
      <c r="H141" s="134">
        <v>120</v>
      </c>
      <c r="I141" s="135"/>
      <c r="J141" s="136">
        <f>ROUND(I141*H141,2)</f>
        <v>0</v>
      </c>
      <c r="K141" s="137"/>
      <c r="L141" s="29"/>
      <c r="M141" s="138" t="s">
        <v>1</v>
      </c>
      <c r="N141" s="139" t="s">
        <v>43</v>
      </c>
      <c r="P141" s="140">
        <f>O141*H141</f>
        <v>0</v>
      </c>
      <c r="Q141" s="140">
        <v>0</v>
      </c>
      <c r="R141" s="140">
        <f>Q141*H141</f>
        <v>0</v>
      </c>
      <c r="S141" s="140">
        <v>0</v>
      </c>
      <c r="T141" s="141">
        <f>S141*H141</f>
        <v>0</v>
      </c>
      <c r="AR141" s="142" t="s">
        <v>146</v>
      </c>
      <c r="AT141" s="142" t="s">
        <v>142</v>
      </c>
      <c r="AU141" s="142" t="s">
        <v>78</v>
      </c>
      <c r="AY141" s="14" t="s">
        <v>138</v>
      </c>
      <c r="BE141" s="143">
        <f>IF(N141="základní",J141,0)</f>
        <v>0</v>
      </c>
      <c r="BF141" s="143">
        <f>IF(N141="snížená",J141,0)</f>
        <v>0</v>
      </c>
      <c r="BG141" s="143">
        <f>IF(N141="zákl. přenesená",J141,0)</f>
        <v>0</v>
      </c>
      <c r="BH141" s="143">
        <f>IF(N141="sníž. přenesená",J141,0)</f>
        <v>0</v>
      </c>
      <c r="BI141" s="143">
        <f>IF(N141="nulová",J141,0)</f>
        <v>0</v>
      </c>
      <c r="BJ141" s="14" t="s">
        <v>86</v>
      </c>
      <c r="BK141" s="143">
        <f>ROUND(I141*H141,2)</f>
        <v>0</v>
      </c>
      <c r="BL141" s="14" t="s">
        <v>146</v>
      </c>
      <c r="BM141" s="142" t="s">
        <v>981</v>
      </c>
    </row>
    <row r="142" spans="2:65" s="1" customFormat="1" ht="10.199999999999999">
      <c r="B142" s="29"/>
      <c r="D142" s="144" t="s">
        <v>148</v>
      </c>
      <c r="F142" s="145" t="s">
        <v>980</v>
      </c>
      <c r="I142" s="146"/>
      <c r="L142" s="29"/>
      <c r="M142" s="147"/>
      <c r="T142" s="53"/>
      <c r="AT142" s="14" t="s">
        <v>148</v>
      </c>
      <c r="AU142" s="14" t="s">
        <v>78</v>
      </c>
    </row>
    <row r="143" spans="2:65" s="1" customFormat="1" ht="16.5" customHeight="1">
      <c r="B143" s="29"/>
      <c r="C143" s="130" t="s">
        <v>982</v>
      </c>
      <c r="D143" s="130" t="s">
        <v>142</v>
      </c>
      <c r="E143" s="131" t="s">
        <v>983</v>
      </c>
      <c r="F143" s="132" t="s">
        <v>984</v>
      </c>
      <c r="G143" s="133" t="s">
        <v>187</v>
      </c>
      <c r="H143" s="134">
        <v>25</v>
      </c>
      <c r="I143" s="135"/>
      <c r="J143" s="136">
        <f>ROUND(I143*H143,2)</f>
        <v>0</v>
      </c>
      <c r="K143" s="137"/>
      <c r="L143" s="29"/>
      <c r="M143" s="138" t="s">
        <v>1</v>
      </c>
      <c r="N143" s="139" t="s">
        <v>43</v>
      </c>
      <c r="P143" s="140">
        <f>O143*H143</f>
        <v>0</v>
      </c>
      <c r="Q143" s="140">
        <v>0</v>
      </c>
      <c r="R143" s="140">
        <f>Q143*H143</f>
        <v>0</v>
      </c>
      <c r="S143" s="140">
        <v>0</v>
      </c>
      <c r="T143" s="141">
        <f>S143*H143</f>
        <v>0</v>
      </c>
      <c r="AR143" s="142" t="s">
        <v>146</v>
      </c>
      <c r="AT143" s="142" t="s">
        <v>142</v>
      </c>
      <c r="AU143" s="142" t="s">
        <v>78</v>
      </c>
      <c r="AY143" s="14" t="s">
        <v>138</v>
      </c>
      <c r="BE143" s="143">
        <f>IF(N143="základní",J143,0)</f>
        <v>0</v>
      </c>
      <c r="BF143" s="143">
        <f>IF(N143="snížená",J143,0)</f>
        <v>0</v>
      </c>
      <c r="BG143" s="143">
        <f>IF(N143="zákl. přenesená",J143,0)</f>
        <v>0</v>
      </c>
      <c r="BH143" s="143">
        <f>IF(N143="sníž. přenesená",J143,0)</f>
        <v>0</v>
      </c>
      <c r="BI143" s="143">
        <f>IF(N143="nulová",J143,0)</f>
        <v>0</v>
      </c>
      <c r="BJ143" s="14" t="s">
        <v>86</v>
      </c>
      <c r="BK143" s="143">
        <f>ROUND(I143*H143,2)</f>
        <v>0</v>
      </c>
      <c r="BL143" s="14" t="s">
        <v>146</v>
      </c>
      <c r="BM143" s="142" t="s">
        <v>985</v>
      </c>
    </row>
    <row r="144" spans="2:65" s="1" customFormat="1" ht="10.199999999999999">
      <c r="B144" s="29"/>
      <c r="D144" s="144" t="s">
        <v>148</v>
      </c>
      <c r="F144" s="145" t="s">
        <v>984</v>
      </c>
      <c r="I144" s="146"/>
      <c r="L144" s="29"/>
      <c r="M144" s="147"/>
      <c r="T144" s="53"/>
      <c r="AT144" s="14" t="s">
        <v>148</v>
      </c>
      <c r="AU144" s="14" t="s">
        <v>78</v>
      </c>
    </row>
    <row r="145" spans="2:65" s="1" customFormat="1" ht="16.5" customHeight="1">
      <c r="B145" s="29"/>
      <c r="C145" s="130" t="s">
        <v>232</v>
      </c>
      <c r="D145" s="130" t="s">
        <v>142</v>
      </c>
      <c r="E145" s="131" t="s">
        <v>986</v>
      </c>
      <c r="F145" s="132" t="s">
        <v>987</v>
      </c>
      <c r="G145" s="133" t="s">
        <v>187</v>
      </c>
      <c r="H145" s="134">
        <v>8</v>
      </c>
      <c r="I145" s="135"/>
      <c r="J145" s="136">
        <f>ROUND(I145*H145,2)</f>
        <v>0</v>
      </c>
      <c r="K145" s="137"/>
      <c r="L145" s="29"/>
      <c r="M145" s="138" t="s">
        <v>1</v>
      </c>
      <c r="N145" s="139" t="s">
        <v>43</v>
      </c>
      <c r="P145" s="140">
        <f>O145*H145</f>
        <v>0</v>
      </c>
      <c r="Q145" s="140">
        <v>0</v>
      </c>
      <c r="R145" s="140">
        <f>Q145*H145</f>
        <v>0</v>
      </c>
      <c r="S145" s="140">
        <v>0</v>
      </c>
      <c r="T145" s="141">
        <f>S145*H145</f>
        <v>0</v>
      </c>
      <c r="AR145" s="142" t="s">
        <v>146</v>
      </c>
      <c r="AT145" s="142" t="s">
        <v>142</v>
      </c>
      <c r="AU145" s="142" t="s">
        <v>78</v>
      </c>
      <c r="AY145" s="14" t="s">
        <v>138</v>
      </c>
      <c r="BE145" s="143">
        <f>IF(N145="základní",J145,0)</f>
        <v>0</v>
      </c>
      <c r="BF145" s="143">
        <f>IF(N145="snížená",J145,0)</f>
        <v>0</v>
      </c>
      <c r="BG145" s="143">
        <f>IF(N145="zákl. přenesená",J145,0)</f>
        <v>0</v>
      </c>
      <c r="BH145" s="143">
        <f>IF(N145="sníž. přenesená",J145,0)</f>
        <v>0</v>
      </c>
      <c r="BI145" s="143">
        <f>IF(N145="nulová",J145,0)</f>
        <v>0</v>
      </c>
      <c r="BJ145" s="14" t="s">
        <v>86</v>
      </c>
      <c r="BK145" s="143">
        <f>ROUND(I145*H145,2)</f>
        <v>0</v>
      </c>
      <c r="BL145" s="14" t="s">
        <v>146</v>
      </c>
      <c r="BM145" s="142" t="s">
        <v>988</v>
      </c>
    </row>
    <row r="146" spans="2:65" s="1" customFormat="1" ht="10.199999999999999">
      <c r="B146" s="29"/>
      <c r="D146" s="144" t="s">
        <v>148</v>
      </c>
      <c r="F146" s="145" t="s">
        <v>987</v>
      </c>
      <c r="I146" s="146"/>
      <c r="L146" s="29"/>
      <c r="M146" s="147"/>
      <c r="T146" s="53"/>
      <c r="AT146" s="14" t="s">
        <v>148</v>
      </c>
      <c r="AU146" s="14" t="s">
        <v>78</v>
      </c>
    </row>
    <row r="147" spans="2:65" s="1" customFormat="1" ht="16.5" customHeight="1">
      <c r="B147" s="29"/>
      <c r="C147" s="130" t="s">
        <v>989</v>
      </c>
      <c r="D147" s="130" t="s">
        <v>142</v>
      </c>
      <c r="E147" s="131" t="s">
        <v>990</v>
      </c>
      <c r="F147" s="132" t="s">
        <v>991</v>
      </c>
      <c r="G147" s="133" t="s">
        <v>187</v>
      </c>
      <c r="H147" s="134">
        <v>10</v>
      </c>
      <c r="I147" s="135"/>
      <c r="J147" s="136">
        <f>ROUND(I147*H147,2)</f>
        <v>0</v>
      </c>
      <c r="K147" s="137"/>
      <c r="L147" s="29"/>
      <c r="M147" s="138" t="s">
        <v>1</v>
      </c>
      <c r="N147" s="139" t="s">
        <v>43</v>
      </c>
      <c r="P147" s="140">
        <f>O147*H147</f>
        <v>0</v>
      </c>
      <c r="Q147" s="140">
        <v>0</v>
      </c>
      <c r="R147" s="140">
        <f>Q147*H147</f>
        <v>0</v>
      </c>
      <c r="S147" s="140">
        <v>0</v>
      </c>
      <c r="T147" s="141">
        <f>S147*H147</f>
        <v>0</v>
      </c>
      <c r="AR147" s="142" t="s">
        <v>146</v>
      </c>
      <c r="AT147" s="142" t="s">
        <v>142</v>
      </c>
      <c r="AU147" s="142" t="s">
        <v>78</v>
      </c>
      <c r="AY147" s="14" t="s">
        <v>138</v>
      </c>
      <c r="BE147" s="143">
        <f>IF(N147="základní",J147,0)</f>
        <v>0</v>
      </c>
      <c r="BF147" s="143">
        <f>IF(N147="snížená",J147,0)</f>
        <v>0</v>
      </c>
      <c r="BG147" s="143">
        <f>IF(N147="zákl. přenesená",J147,0)</f>
        <v>0</v>
      </c>
      <c r="BH147" s="143">
        <f>IF(N147="sníž. přenesená",J147,0)</f>
        <v>0</v>
      </c>
      <c r="BI147" s="143">
        <f>IF(N147="nulová",J147,0)</f>
        <v>0</v>
      </c>
      <c r="BJ147" s="14" t="s">
        <v>86</v>
      </c>
      <c r="BK147" s="143">
        <f>ROUND(I147*H147,2)</f>
        <v>0</v>
      </c>
      <c r="BL147" s="14" t="s">
        <v>146</v>
      </c>
      <c r="BM147" s="142" t="s">
        <v>992</v>
      </c>
    </row>
    <row r="148" spans="2:65" s="1" customFormat="1" ht="10.199999999999999">
      <c r="B148" s="29"/>
      <c r="D148" s="144" t="s">
        <v>148</v>
      </c>
      <c r="F148" s="145" t="s">
        <v>991</v>
      </c>
      <c r="I148" s="146"/>
      <c r="L148" s="29"/>
      <c r="M148" s="147"/>
      <c r="T148" s="53"/>
      <c r="AT148" s="14" t="s">
        <v>148</v>
      </c>
      <c r="AU148" s="14" t="s">
        <v>78</v>
      </c>
    </row>
    <row r="149" spans="2:65" s="1" customFormat="1" ht="16.5" customHeight="1">
      <c r="B149" s="29"/>
      <c r="C149" s="130" t="s">
        <v>993</v>
      </c>
      <c r="D149" s="130" t="s">
        <v>142</v>
      </c>
      <c r="E149" s="131" t="s">
        <v>994</v>
      </c>
      <c r="F149" s="132" t="s">
        <v>995</v>
      </c>
      <c r="G149" s="133" t="s">
        <v>334</v>
      </c>
      <c r="H149" s="134">
        <v>1</v>
      </c>
      <c r="I149" s="135"/>
      <c r="J149" s="136">
        <f>ROUND(I149*H149,2)</f>
        <v>0</v>
      </c>
      <c r="K149" s="137"/>
      <c r="L149" s="29"/>
      <c r="M149" s="138" t="s">
        <v>1</v>
      </c>
      <c r="N149" s="139" t="s">
        <v>43</v>
      </c>
      <c r="P149" s="140">
        <f>O149*H149</f>
        <v>0</v>
      </c>
      <c r="Q149" s="140">
        <v>0</v>
      </c>
      <c r="R149" s="140">
        <f>Q149*H149</f>
        <v>0</v>
      </c>
      <c r="S149" s="140">
        <v>0</v>
      </c>
      <c r="T149" s="141">
        <f>S149*H149</f>
        <v>0</v>
      </c>
      <c r="AR149" s="142" t="s">
        <v>146</v>
      </c>
      <c r="AT149" s="142" t="s">
        <v>142</v>
      </c>
      <c r="AU149" s="142" t="s">
        <v>78</v>
      </c>
      <c r="AY149" s="14" t="s">
        <v>138</v>
      </c>
      <c r="BE149" s="143">
        <f>IF(N149="základní",J149,0)</f>
        <v>0</v>
      </c>
      <c r="BF149" s="143">
        <f>IF(N149="snížená",J149,0)</f>
        <v>0</v>
      </c>
      <c r="BG149" s="143">
        <f>IF(N149="zákl. přenesená",J149,0)</f>
        <v>0</v>
      </c>
      <c r="BH149" s="143">
        <f>IF(N149="sníž. přenesená",J149,0)</f>
        <v>0</v>
      </c>
      <c r="BI149" s="143">
        <f>IF(N149="nulová",J149,0)</f>
        <v>0</v>
      </c>
      <c r="BJ149" s="14" t="s">
        <v>86</v>
      </c>
      <c r="BK149" s="143">
        <f>ROUND(I149*H149,2)</f>
        <v>0</v>
      </c>
      <c r="BL149" s="14" t="s">
        <v>146</v>
      </c>
      <c r="BM149" s="142" t="s">
        <v>996</v>
      </c>
    </row>
    <row r="150" spans="2:65" s="1" customFormat="1" ht="10.199999999999999">
      <c r="B150" s="29"/>
      <c r="D150" s="144" t="s">
        <v>148</v>
      </c>
      <c r="F150" s="145" t="s">
        <v>995</v>
      </c>
      <c r="I150" s="146"/>
      <c r="L150" s="29"/>
      <c r="M150" s="147"/>
      <c r="T150" s="53"/>
      <c r="AT150" s="14" t="s">
        <v>148</v>
      </c>
      <c r="AU150" s="14" t="s">
        <v>78</v>
      </c>
    </row>
    <row r="151" spans="2:65" s="1" customFormat="1" ht="16.5" customHeight="1">
      <c r="B151" s="29"/>
      <c r="C151" s="130" t="s">
        <v>997</v>
      </c>
      <c r="D151" s="130" t="s">
        <v>142</v>
      </c>
      <c r="E151" s="131" t="s">
        <v>998</v>
      </c>
      <c r="F151" s="132" t="s">
        <v>999</v>
      </c>
      <c r="G151" s="133" t="s">
        <v>334</v>
      </c>
      <c r="H151" s="134">
        <v>4</v>
      </c>
      <c r="I151" s="135"/>
      <c r="J151" s="136">
        <f>ROUND(I151*H151,2)</f>
        <v>0</v>
      </c>
      <c r="K151" s="137"/>
      <c r="L151" s="29"/>
      <c r="M151" s="138" t="s">
        <v>1</v>
      </c>
      <c r="N151" s="139" t="s">
        <v>43</v>
      </c>
      <c r="P151" s="140">
        <f>O151*H151</f>
        <v>0</v>
      </c>
      <c r="Q151" s="140">
        <v>0</v>
      </c>
      <c r="R151" s="140">
        <f>Q151*H151</f>
        <v>0</v>
      </c>
      <c r="S151" s="140">
        <v>0</v>
      </c>
      <c r="T151" s="141">
        <f>S151*H151</f>
        <v>0</v>
      </c>
      <c r="AR151" s="142" t="s">
        <v>146</v>
      </c>
      <c r="AT151" s="142" t="s">
        <v>142</v>
      </c>
      <c r="AU151" s="142" t="s">
        <v>78</v>
      </c>
      <c r="AY151" s="14" t="s">
        <v>138</v>
      </c>
      <c r="BE151" s="143">
        <f>IF(N151="základní",J151,0)</f>
        <v>0</v>
      </c>
      <c r="BF151" s="143">
        <f>IF(N151="snížená",J151,0)</f>
        <v>0</v>
      </c>
      <c r="BG151" s="143">
        <f>IF(N151="zákl. přenesená",J151,0)</f>
        <v>0</v>
      </c>
      <c r="BH151" s="143">
        <f>IF(N151="sníž. přenesená",J151,0)</f>
        <v>0</v>
      </c>
      <c r="BI151" s="143">
        <f>IF(N151="nulová",J151,0)</f>
        <v>0</v>
      </c>
      <c r="BJ151" s="14" t="s">
        <v>86</v>
      </c>
      <c r="BK151" s="143">
        <f>ROUND(I151*H151,2)</f>
        <v>0</v>
      </c>
      <c r="BL151" s="14" t="s">
        <v>146</v>
      </c>
      <c r="BM151" s="142" t="s">
        <v>1000</v>
      </c>
    </row>
    <row r="152" spans="2:65" s="1" customFormat="1" ht="10.199999999999999">
      <c r="B152" s="29"/>
      <c r="D152" s="144" t="s">
        <v>148</v>
      </c>
      <c r="F152" s="145" t="s">
        <v>999</v>
      </c>
      <c r="I152" s="146"/>
      <c r="L152" s="29"/>
      <c r="M152" s="147"/>
      <c r="T152" s="53"/>
      <c r="AT152" s="14" t="s">
        <v>148</v>
      </c>
      <c r="AU152" s="14" t="s">
        <v>78</v>
      </c>
    </row>
    <row r="153" spans="2:65" s="1" customFormat="1" ht="16.5" customHeight="1">
      <c r="B153" s="29"/>
      <c r="C153" s="130" t="s">
        <v>895</v>
      </c>
      <c r="D153" s="130" t="s">
        <v>142</v>
      </c>
      <c r="E153" s="131" t="s">
        <v>1001</v>
      </c>
      <c r="F153" s="132" t="s">
        <v>1002</v>
      </c>
      <c r="G153" s="133" t="s">
        <v>334</v>
      </c>
      <c r="H153" s="134">
        <v>1</v>
      </c>
      <c r="I153" s="135"/>
      <c r="J153" s="136">
        <f>ROUND(I153*H153,2)</f>
        <v>0</v>
      </c>
      <c r="K153" s="137"/>
      <c r="L153" s="29"/>
      <c r="M153" s="138" t="s">
        <v>1</v>
      </c>
      <c r="N153" s="139" t="s">
        <v>43</v>
      </c>
      <c r="P153" s="140">
        <f>O153*H153</f>
        <v>0</v>
      </c>
      <c r="Q153" s="140">
        <v>0</v>
      </c>
      <c r="R153" s="140">
        <f>Q153*H153</f>
        <v>0</v>
      </c>
      <c r="S153" s="140">
        <v>0</v>
      </c>
      <c r="T153" s="141">
        <f>S153*H153</f>
        <v>0</v>
      </c>
      <c r="AR153" s="142" t="s">
        <v>146</v>
      </c>
      <c r="AT153" s="142" t="s">
        <v>142</v>
      </c>
      <c r="AU153" s="142" t="s">
        <v>78</v>
      </c>
      <c r="AY153" s="14" t="s">
        <v>138</v>
      </c>
      <c r="BE153" s="143">
        <f>IF(N153="základní",J153,0)</f>
        <v>0</v>
      </c>
      <c r="BF153" s="143">
        <f>IF(N153="snížená",J153,0)</f>
        <v>0</v>
      </c>
      <c r="BG153" s="143">
        <f>IF(N153="zákl. přenesená",J153,0)</f>
        <v>0</v>
      </c>
      <c r="BH153" s="143">
        <f>IF(N153="sníž. přenesená",J153,0)</f>
        <v>0</v>
      </c>
      <c r="BI153" s="143">
        <f>IF(N153="nulová",J153,0)</f>
        <v>0</v>
      </c>
      <c r="BJ153" s="14" t="s">
        <v>86</v>
      </c>
      <c r="BK153" s="143">
        <f>ROUND(I153*H153,2)</f>
        <v>0</v>
      </c>
      <c r="BL153" s="14" t="s">
        <v>146</v>
      </c>
      <c r="BM153" s="142" t="s">
        <v>1003</v>
      </c>
    </row>
    <row r="154" spans="2:65" s="1" customFormat="1" ht="10.199999999999999">
      <c r="B154" s="29"/>
      <c r="D154" s="144" t="s">
        <v>148</v>
      </c>
      <c r="F154" s="145" t="s">
        <v>1002</v>
      </c>
      <c r="I154" s="146"/>
      <c r="L154" s="29"/>
      <c r="M154" s="147"/>
      <c r="T154" s="53"/>
      <c r="AT154" s="14" t="s">
        <v>148</v>
      </c>
      <c r="AU154" s="14" t="s">
        <v>78</v>
      </c>
    </row>
    <row r="155" spans="2:65" s="1" customFormat="1" ht="16.5" customHeight="1">
      <c r="B155" s="29"/>
      <c r="C155" s="130" t="s">
        <v>915</v>
      </c>
      <c r="D155" s="130" t="s">
        <v>142</v>
      </c>
      <c r="E155" s="131" t="s">
        <v>1004</v>
      </c>
      <c r="F155" s="132" t="s">
        <v>1005</v>
      </c>
      <c r="G155" s="133" t="s">
        <v>187</v>
      </c>
      <c r="H155" s="134">
        <v>10</v>
      </c>
      <c r="I155" s="135"/>
      <c r="J155" s="136">
        <f>ROUND(I155*H155,2)</f>
        <v>0</v>
      </c>
      <c r="K155" s="137"/>
      <c r="L155" s="29"/>
      <c r="M155" s="138" t="s">
        <v>1</v>
      </c>
      <c r="N155" s="139" t="s">
        <v>43</v>
      </c>
      <c r="P155" s="140">
        <f>O155*H155</f>
        <v>0</v>
      </c>
      <c r="Q155" s="140">
        <v>0</v>
      </c>
      <c r="R155" s="140">
        <f>Q155*H155</f>
        <v>0</v>
      </c>
      <c r="S155" s="140">
        <v>0</v>
      </c>
      <c r="T155" s="141">
        <f>S155*H155</f>
        <v>0</v>
      </c>
      <c r="AR155" s="142" t="s">
        <v>146</v>
      </c>
      <c r="AT155" s="142" t="s">
        <v>142</v>
      </c>
      <c r="AU155" s="142" t="s">
        <v>78</v>
      </c>
      <c r="AY155" s="14" t="s">
        <v>138</v>
      </c>
      <c r="BE155" s="143">
        <f>IF(N155="základní",J155,0)</f>
        <v>0</v>
      </c>
      <c r="BF155" s="143">
        <f>IF(N155="snížená",J155,0)</f>
        <v>0</v>
      </c>
      <c r="BG155" s="143">
        <f>IF(N155="zákl. přenesená",J155,0)</f>
        <v>0</v>
      </c>
      <c r="BH155" s="143">
        <f>IF(N155="sníž. přenesená",J155,0)</f>
        <v>0</v>
      </c>
      <c r="BI155" s="143">
        <f>IF(N155="nulová",J155,0)</f>
        <v>0</v>
      </c>
      <c r="BJ155" s="14" t="s">
        <v>86</v>
      </c>
      <c r="BK155" s="143">
        <f>ROUND(I155*H155,2)</f>
        <v>0</v>
      </c>
      <c r="BL155" s="14" t="s">
        <v>146</v>
      </c>
      <c r="BM155" s="142" t="s">
        <v>1006</v>
      </c>
    </row>
    <row r="156" spans="2:65" s="1" customFormat="1" ht="10.199999999999999">
      <c r="B156" s="29"/>
      <c r="D156" s="144" t="s">
        <v>148</v>
      </c>
      <c r="F156" s="145" t="s">
        <v>1005</v>
      </c>
      <c r="I156" s="146"/>
      <c r="L156" s="29"/>
      <c r="M156" s="147"/>
      <c r="T156" s="53"/>
      <c r="AT156" s="14" t="s">
        <v>148</v>
      </c>
      <c r="AU156" s="14" t="s">
        <v>78</v>
      </c>
    </row>
    <row r="157" spans="2:65" s="1" customFormat="1" ht="16.5" customHeight="1">
      <c r="B157" s="29"/>
      <c r="C157" s="130" t="s">
        <v>1007</v>
      </c>
      <c r="D157" s="130" t="s">
        <v>142</v>
      </c>
      <c r="E157" s="131" t="s">
        <v>1008</v>
      </c>
      <c r="F157" s="132" t="s">
        <v>1009</v>
      </c>
      <c r="G157" s="133" t="s">
        <v>187</v>
      </c>
      <c r="H157" s="134">
        <v>10</v>
      </c>
      <c r="I157" s="135"/>
      <c r="J157" s="136">
        <f>ROUND(I157*H157,2)</f>
        <v>0</v>
      </c>
      <c r="K157" s="137"/>
      <c r="L157" s="29"/>
      <c r="M157" s="138" t="s">
        <v>1</v>
      </c>
      <c r="N157" s="139" t="s">
        <v>43</v>
      </c>
      <c r="P157" s="140">
        <f>O157*H157</f>
        <v>0</v>
      </c>
      <c r="Q157" s="140">
        <v>0</v>
      </c>
      <c r="R157" s="140">
        <f>Q157*H157</f>
        <v>0</v>
      </c>
      <c r="S157" s="140">
        <v>0</v>
      </c>
      <c r="T157" s="141">
        <f>S157*H157</f>
        <v>0</v>
      </c>
      <c r="AR157" s="142" t="s">
        <v>146</v>
      </c>
      <c r="AT157" s="142" t="s">
        <v>142</v>
      </c>
      <c r="AU157" s="142" t="s">
        <v>78</v>
      </c>
      <c r="AY157" s="14" t="s">
        <v>138</v>
      </c>
      <c r="BE157" s="143">
        <f>IF(N157="základní",J157,0)</f>
        <v>0</v>
      </c>
      <c r="BF157" s="143">
        <f>IF(N157="snížená",J157,0)</f>
        <v>0</v>
      </c>
      <c r="BG157" s="143">
        <f>IF(N157="zákl. přenesená",J157,0)</f>
        <v>0</v>
      </c>
      <c r="BH157" s="143">
        <f>IF(N157="sníž. přenesená",J157,0)</f>
        <v>0</v>
      </c>
      <c r="BI157" s="143">
        <f>IF(N157="nulová",J157,0)</f>
        <v>0</v>
      </c>
      <c r="BJ157" s="14" t="s">
        <v>86</v>
      </c>
      <c r="BK157" s="143">
        <f>ROUND(I157*H157,2)</f>
        <v>0</v>
      </c>
      <c r="BL157" s="14" t="s">
        <v>146</v>
      </c>
      <c r="BM157" s="142" t="s">
        <v>1010</v>
      </c>
    </row>
    <row r="158" spans="2:65" s="1" customFormat="1" ht="10.199999999999999">
      <c r="B158" s="29"/>
      <c r="D158" s="144" t="s">
        <v>148</v>
      </c>
      <c r="F158" s="145" t="s">
        <v>1009</v>
      </c>
      <c r="I158" s="146"/>
      <c r="L158" s="29"/>
      <c r="M158" s="147"/>
      <c r="T158" s="53"/>
      <c r="AT158" s="14" t="s">
        <v>148</v>
      </c>
      <c r="AU158" s="14" t="s">
        <v>78</v>
      </c>
    </row>
    <row r="159" spans="2:65" s="1" customFormat="1" ht="16.5" customHeight="1">
      <c r="B159" s="29"/>
      <c r="C159" s="130" t="s">
        <v>439</v>
      </c>
      <c r="D159" s="130" t="s">
        <v>142</v>
      </c>
      <c r="E159" s="131" t="s">
        <v>1011</v>
      </c>
      <c r="F159" s="132" t="s">
        <v>1012</v>
      </c>
      <c r="G159" s="133" t="s">
        <v>334</v>
      </c>
      <c r="H159" s="134">
        <v>1</v>
      </c>
      <c r="I159" s="135"/>
      <c r="J159" s="136">
        <f>ROUND(I159*H159,2)</f>
        <v>0</v>
      </c>
      <c r="K159" s="137"/>
      <c r="L159" s="29"/>
      <c r="M159" s="138" t="s">
        <v>1</v>
      </c>
      <c r="N159" s="139" t="s">
        <v>43</v>
      </c>
      <c r="P159" s="140">
        <f>O159*H159</f>
        <v>0</v>
      </c>
      <c r="Q159" s="140">
        <v>0</v>
      </c>
      <c r="R159" s="140">
        <f>Q159*H159</f>
        <v>0</v>
      </c>
      <c r="S159" s="140">
        <v>0</v>
      </c>
      <c r="T159" s="141">
        <f>S159*H159</f>
        <v>0</v>
      </c>
      <c r="AR159" s="142" t="s">
        <v>146</v>
      </c>
      <c r="AT159" s="142" t="s">
        <v>142</v>
      </c>
      <c r="AU159" s="142" t="s">
        <v>78</v>
      </c>
      <c r="AY159" s="14" t="s">
        <v>138</v>
      </c>
      <c r="BE159" s="143">
        <f>IF(N159="základní",J159,0)</f>
        <v>0</v>
      </c>
      <c r="BF159" s="143">
        <f>IF(N159="snížená",J159,0)</f>
        <v>0</v>
      </c>
      <c r="BG159" s="143">
        <f>IF(N159="zákl. přenesená",J159,0)</f>
        <v>0</v>
      </c>
      <c r="BH159" s="143">
        <f>IF(N159="sníž. přenesená",J159,0)</f>
        <v>0</v>
      </c>
      <c r="BI159" s="143">
        <f>IF(N159="nulová",J159,0)</f>
        <v>0</v>
      </c>
      <c r="BJ159" s="14" t="s">
        <v>86</v>
      </c>
      <c r="BK159" s="143">
        <f>ROUND(I159*H159,2)</f>
        <v>0</v>
      </c>
      <c r="BL159" s="14" t="s">
        <v>146</v>
      </c>
      <c r="BM159" s="142" t="s">
        <v>1013</v>
      </c>
    </row>
    <row r="160" spans="2:65" s="1" customFormat="1" ht="10.199999999999999">
      <c r="B160" s="29"/>
      <c r="D160" s="144" t="s">
        <v>148</v>
      </c>
      <c r="F160" s="145" t="s">
        <v>1012</v>
      </c>
      <c r="I160" s="146"/>
      <c r="L160" s="29"/>
      <c r="M160" s="147"/>
      <c r="T160" s="53"/>
      <c r="AT160" s="14" t="s">
        <v>148</v>
      </c>
      <c r="AU160" s="14" t="s">
        <v>78</v>
      </c>
    </row>
    <row r="161" spans="2:65" s="1" customFormat="1" ht="16.5" customHeight="1">
      <c r="B161" s="29"/>
      <c r="C161" s="130" t="s">
        <v>1014</v>
      </c>
      <c r="D161" s="130" t="s">
        <v>142</v>
      </c>
      <c r="E161" s="131" t="s">
        <v>1015</v>
      </c>
      <c r="F161" s="132" t="s">
        <v>1016</v>
      </c>
      <c r="G161" s="133" t="s">
        <v>334</v>
      </c>
      <c r="H161" s="134">
        <v>1</v>
      </c>
      <c r="I161" s="135"/>
      <c r="J161" s="136">
        <f>ROUND(I161*H161,2)</f>
        <v>0</v>
      </c>
      <c r="K161" s="137"/>
      <c r="L161" s="29"/>
      <c r="M161" s="138" t="s">
        <v>1</v>
      </c>
      <c r="N161" s="139" t="s">
        <v>43</v>
      </c>
      <c r="P161" s="140">
        <f>O161*H161</f>
        <v>0</v>
      </c>
      <c r="Q161" s="140">
        <v>0</v>
      </c>
      <c r="R161" s="140">
        <f>Q161*H161</f>
        <v>0</v>
      </c>
      <c r="S161" s="140">
        <v>0</v>
      </c>
      <c r="T161" s="141">
        <f>S161*H161</f>
        <v>0</v>
      </c>
      <c r="AR161" s="142" t="s">
        <v>146</v>
      </c>
      <c r="AT161" s="142" t="s">
        <v>142</v>
      </c>
      <c r="AU161" s="142" t="s">
        <v>78</v>
      </c>
      <c r="AY161" s="14" t="s">
        <v>138</v>
      </c>
      <c r="BE161" s="143">
        <f>IF(N161="základní",J161,0)</f>
        <v>0</v>
      </c>
      <c r="BF161" s="143">
        <f>IF(N161="snížená",J161,0)</f>
        <v>0</v>
      </c>
      <c r="BG161" s="143">
        <f>IF(N161="zákl. přenesená",J161,0)</f>
        <v>0</v>
      </c>
      <c r="BH161" s="143">
        <f>IF(N161="sníž. přenesená",J161,0)</f>
        <v>0</v>
      </c>
      <c r="BI161" s="143">
        <f>IF(N161="nulová",J161,0)</f>
        <v>0</v>
      </c>
      <c r="BJ161" s="14" t="s">
        <v>86</v>
      </c>
      <c r="BK161" s="143">
        <f>ROUND(I161*H161,2)</f>
        <v>0</v>
      </c>
      <c r="BL161" s="14" t="s">
        <v>146</v>
      </c>
      <c r="BM161" s="142" t="s">
        <v>1017</v>
      </c>
    </row>
    <row r="162" spans="2:65" s="1" customFormat="1" ht="10.199999999999999">
      <c r="B162" s="29"/>
      <c r="D162" s="144" t="s">
        <v>148</v>
      </c>
      <c r="F162" s="145" t="s">
        <v>1016</v>
      </c>
      <c r="I162" s="146"/>
      <c r="L162" s="29"/>
      <c r="M162" s="147"/>
      <c r="T162" s="53"/>
      <c r="AT162" s="14" t="s">
        <v>148</v>
      </c>
      <c r="AU162" s="14" t="s">
        <v>78</v>
      </c>
    </row>
    <row r="163" spans="2:65" s="1" customFormat="1" ht="16.5" customHeight="1">
      <c r="B163" s="29"/>
      <c r="C163" s="130" t="s">
        <v>443</v>
      </c>
      <c r="D163" s="130" t="s">
        <v>142</v>
      </c>
      <c r="E163" s="131" t="s">
        <v>1018</v>
      </c>
      <c r="F163" s="132" t="s">
        <v>1019</v>
      </c>
      <c r="G163" s="133" t="s">
        <v>334</v>
      </c>
      <c r="H163" s="134">
        <v>1</v>
      </c>
      <c r="I163" s="135"/>
      <c r="J163" s="136">
        <f>ROUND(I163*H163,2)</f>
        <v>0</v>
      </c>
      <c r="K163" s="137"/>
      <c r="L163" s="29"/>
      <c r="M163" s="138" t="s">
        <v>1</v>
      </c>
      <c r="N163" s="139" t="s">
        <v>43</v>
      </c>
      <c r="P163" s="140">
        <f>O163*H163</f>
        <v>0</v>
      </c>
      <c r="Q163" s="140">
        <v>0</v>
      </c>
      <c r="R163" s="140">
        <f>Q163*H163</f>
        <v>0</v>
      </c>
      <c r="S163" s="140">
        <v>0</v>
      </c>
      <c r="T163" s="141">
        <f>S163*H163</f>
        <v>0</v>
      </c>
      <c r="AR163" s="142" t="s">
        <v>146</v>
      </c>
      <c r="AT163" s="142" t="s">
        <v>142</v>
      </c>
      <c r="AU163" s="142" t="s">
        <v>78</v>
      </c>
      <c r="AY163" s="14" t="s">
        <v>138</v>
      </c>
      <c r="BE163" s="143">
        <f>IF(N163="základní",J163,0)</f>
        <v>0</v>
      </c>
      <c r="BF163" s="143">
        <f>IF(N163="snížená",J163,0)</f>
        <v>0</v>
      </c>
      <c r="BG163" s="143">
        <f>IF(N163="zákl. přenesená",J163,0)</f>
        <v>0</v>
      </c>
      <c r="BH163" s="143">
        <f>IF(N163="sníž. přenesená",J163,0)</f>
        <v>0</v>
      </c>
      <c r="BI163" s="143">
        <f>IF(N163="nulová",J163,0)</f>
        <v>0</v>
      </c>
      <c r="BJ163" s="14" t="s">
        <v>86</v>
      </c>
      <c r="BK163" s="143">
        <f>ROUND(I163*H163,2)</f>
        <v>0</v>
      </c>
      <c r="BL163" s="14" t="s">
        <v>146</v>
      </c>
      <c r="BM163" s="142" t="s">
        <v>1020</v>
      </c>
    </row>
    <row r="164" spans="2:65" s="1" customFormat="1" ht="10.199999999999999">
      <c r="B164" s="29"/>
      <c r="D164" s="144" t="s">
        <v>148</v>
      </c>
      <c r="F164" s="145" t="s">
        <v>1019</v>
      </c>
      <c r="I164" s="146"/>
      <c r="L164" s="29"/>
      <c r="M164" s="147"/>
      <c r="T164" s="53"/>
      <c r="AT164" s="14" t="s">
        <v>148</v>
      </c>
      <c r="AU164" s="14" t="s">
        <v>78</v>
      </c>
    </row>
    <row r="165" spans="2:65" s="1" customFormat="1" ht="16.5" customHeight="1">
      <c r="B165" s="29"/>
      <c r="C165" s="130" t="s">
        <v>1021</v>
      </c>
      <c r="D165" s="130" t="s">
        <v>142</v>
      </c>
      <c r="E165" s="131" t="s">
        <v>1022</v>
      </c>
      <c r="F165" s="132" t="s">
        <v>1023</v>
      </c>
      <c r="G165" s="133" t="s">
        <v>334</v>
      </c>
      <c r="H165" s="134">
        <v>1</v>
      </c>
      <c r="I165" s="135"/>
      <c r="J165" s="136">
        <f>ROUND(I165*H165,2)</f>
        <v>0</v>
      </c>
      <c r="K165" s="137"/>
      <c r="L165" s="29"/>
      <c r="M165" s="138" t="s">
        <v>1</v>
      </c>
      <c r="N165" s="139" t="s">
        <v>43</v>
      </c>
      <c r="P165" s="140">
        <f>O165*H165</f>
        <v>0</v>
      </c>
      <c r="Q165" s="140">
        <v>0</v>
      </c>
      <c r="R165" s="140">
        <f>Q165*H165</f>
        <v>0</v>
      </c>
      <c r="S165" s="140">
        <v>0</v>
      </c>
      <c r="T165" s="141">
        <f>S165*H165</f>
        <v>0</v>
      </c>
      <c r="AR165" s="142" t="s">
        <v>146</v>
      </c>
      <c r="AT165" s="142" t="s">
        <v>142</v>
      </c>
      <c r="AU165" s="142" t="s">
        <v>78</v>
      </c>
      <c r="AY165" s="14" t="s">
        <v>138</v>
      </c>
      <c r="BE165" s="143">
        <f>IF(N165="základní",J165,0)</f>
        <v>0</v>
      </c>
      <c r="BF165" s="143">
        <f>IF(N165="snížená",J165,0)</f>
        <v>0</v>
      </c>
      <c r="BG165" s="143">
        <f>IF(N165="zákl. přenesená",J165,0)</f>
        <v>0</v>
      </c>
      <c r="BH165" s="143">
        <f>IF(N165="sníž. přenesená",J165,0)</f>
        <v>0</v>
      </c>
      <c r="BI165" s="143">
        <f>IF(N165="nulová",J165,0)</f>
        <v>0</v>
      </c>
      <c r="BJ165" s="14" t="s">
        <v>86</v>
      </c>
      <c r="BK165" s="143">
        <f>ROUND(I165*H165,2)</f>
        <v>0</v>
      </c>
      <c r="BL165" s="14" t="s">
        <v>146</v>
      </c>
      <c r="BM165" s="142" t="s">
        <v>1024</v>
      </c>
    </row>
    <row r="166" spans="2:65" s="1" customFormat="1" ht="10.199999999999999">
      <c r="B166" s="29"/>
      <c r="D166" s="144" t="s">
        <v>148</v>
      </c>
      <c r="F166" s="145" t="s">
        <v>1023</v>
      </c>
      <c r="I166" s="146"/>
      <c r="L166" s="29"/>
      <c r="M166" s="147"/>
      <c r="T166" s="53"/>
      <c r="AT166" s="14" t="s">
        <v>148</v>
      </c>
      <c r="AU166" s="14" t="s">
        <v>78</v>
      </c>
    </row>
    <row r="167" spans="2:65" s="1" customFormat="1" ht="16.5" customHeight="1">
      <c r="B167" s="29"/>
      <c r="C167" s="130" t="s">
        <v>1025</v>
      </c>
      <c r="D167" s="130" t="s">
        <v>142</v>
      </c>
      <c r="E167" s="131" t="s">
        <v>1026</v>
      </c>
      <c r="F167" s="132" t="s">
        <v>1027</v>
      </c>
      <c r="G167" s="133" t="s">
        <v>334</v>
      </c>
      <c r="H167" s="134">
        <v>1</v>
      </c>
      <c r="I167" s="135"/>
      <c r="J167" s="136">
        <f>ROUND(I167*H167,2)</f>
        <v>0</v>
      </c>
      <c r="K167" s="137"/>
      <c r="L167" s="29"/>
      <c r="M167" s="138" t="s">
        <v>1</v>
      </c>
      <c r="N167" s="139" t="s">
        <v>43</v>
      </c>
      <c r="P167" s="140">
        <f>O167*H167</f>
        <v>0</v>
      </c>
      <c r="Q167" s="140">
        <v>0</v>
      </c>
      <c r="R167" s="140">
        <f>Q167*H167</f>
        <v>0</v>
      </c>
      <c r="S167" s="140">
        <v>0</v>
      </c>
      <c r="T167" s="141">
        <f>S167*H167</f>
        <v>0</v>
      </c>
      <c r="AR167" s="142" t="s">
        <v>146</v>
      </c>
      <c r="AT167" s="142" t="s">
        <v>142</v>
      </c>
      <c r="AU167" s="142" t="s">
        <v>78</v>
      </c>
      <c r="AY167" s="14" t="s">
        <v>138</v>
      </c>
      <c r="BE167" s="143">
        <f>IF(N167="základní",J167,0)</f>
        <v>0</v>
      </c>
      <c r="BF167" s="143">
        <f>IF(N167="snížená",J167,0)</f>
        <v>0</v>
      </c>
      <c r="BG167" s="143">
        <f>IF(N167="zákl. přenesená",J167,0)</f>
        <v>0</v>
      </c>
      <c r="BH167" s="143">
        <f>IF(N167="sníž. přenesená",J167,0)</f>
        <v>0</v>
      </c>
      <c r="BI167" s="143">
        <f>IF(N167="nulová",J167,0)</f>
        <v>0</v>
      </c>
      <c r="BJ167" s="14" t="s">
        <v>86</v>
      </c>
      <c r="BK167" s="143">
        <f>ROUND(I167*H167,2)</f>
        <v>0</v>
      </c>
      <c r="BL167" s="14" t="s">
        <v>146</v>
      </c>
      <c r="BM167" s="142" t="s">
        <v>1028</v>
      </c>
    </row>
    <row r="168" spans="2:65" s="1" customFormat="1" ht="10.199999999999999">
      <c r="B168" s="29"/>
      <c r="D168" s="144" t="s">
        <v>148</v>
      </c>
      <c r="F168" s="145" t="s">
        <v>1027</v>
      </c>
      <c r="I168" s="146"/>
      <c r="L168" s="29"/>
      <c r="M168" s="147"/>
      <c r="T168" s="53"/>
      <c r="AT168" s="14" t="s">
        <v>148</v>
      </c>
      <c r="AU168" s="14" t="s">
        <v>78</v>
      </c>
    </row>
    <row r="169" spans="2:65" s="1" customFormat="1" ht="16.5" customHeight="1">
      <c r="B169" s="29"/>
      <c r="C169" s="130" t="s">
        <v>529</v>
      </c>
      <c r="D169" s="130" t="s">
        <v>142</v>
      </c>
      <c r="E169" s="131" t="s">
        <v>1029</v>
      </c>
      <c r="F169" s="132" t="s">
        <v>1030</v>
      </c>
      <c r="G169" s="133" t="s">
        <v>334</v>
      </c>
      <c r="H169" s="134">
        <v>1</v>
      </c>
      <c r="I169" s="135"/>
      <c r="J169" s="136">
        <f>ROUND(I169*H169,2)</f>
        <v>0</v>
      </c>
      <c r="K169" s="137"/>
      <c r="L169" s="29"/>
      <c r="M169" s="138" t="s">
        <v>1</v>
      </c>
      <c r="N169" s="139" t="s">
        <v>43</v>
      </c>
      <c r="P169" s="140">
        <f>O169*H169</f>
        <v>0</v>
      </c>
      <c r="Q169" s="140">
        <v>0</v>
      </c>
      <c r="R169" s="140">
        <f>Q169*H169</f>
        <v>0</v>
      </c>
      <c r="S169" s="140">
        <v>0</v>
      </c>
      <c r="T169" s="141">
        <f>S169*H169</f>
        <v>0</v>
      </c>
      <c r="AR169" s="142" t="s">
        <v>146</v>
      </c>
      <c r="AT169" s="142" t="s">
        <v>142</v>
      </c>
      <c r="AU169" s="142" t="s">
        <v>78</v>
      </c>
      <c r="AY169" s="14" t="s">
        <v>138</v>
      </c>
      <c r="BE169" s="143">
        <f>IF(N169="základní",J169,0)</f>
        <v>0</v>
      </c>
      <c r="BF169" s="143">
        <f>IF(N169="snížená",J169,0)</f>
        <v>0</v>
      </c>
      <c r="BG169" s="143">
        <f>IF(N169="zákl. přenesená",J169,0)</f>
        <v>0</v>
      </c>
      <c r="BH169" s="143">
        <f>IF(N169="sníž. přenesená",J169,0)</f>
        <v>0</v>
      </c>
      <c r="BI169" s="143">
        <f>IF(N169="nulová",J169,0)</f>
        <v>0</v>
      </c>
      <c r="BJ169" s="14" t="s">
        <v>86</v>
      </c>
      <c r="BK169" s="143">
        <f>ROUND(I169*H169,2)</f>
        <v>0</v>
      </c>
      <c r="BL169" s="14" t="s">
        <v>146</v>
      </c>
      <c r="BM169" s="142" t="s">
        <v>1031</v>
      </c>
    </row>
    <row r="170" spans="2:65" s="1" customFormat="1" ht="10.199999999999999">
      <c r="B170" s="29"/>
      <c r="D170" s="144" t="s">
        <v>148</v>
      </c>
      <c r="F170" s="145" t="s">
        <v>1030</v>
      </c>
      <c r="I170" s="146"/>
      <c r="L170" s="29"/>
      <c r="M170" s="147"/>
      <c r="T170" s="53"/>
      <c r="AT170" s="14" t="s">
        <v>148</v>
      </c>
      <c r="AU170" s="14" t="s">
        <v>78</v>
      </c>
    </row>
    <row r="171" spans="2:65" s="1" customFormat="1" ht="16.5" customHeight="1">
      <c r="B171" s="29"/>
      <c r="C171" s="130" t="s">
        <v>563</v>
      </c>
      <c r="D171" s="130" t="s">
        <v>142</v>
      </c>
      <c r="E171" s="131" t="s">
        <v>1032</v>
      </c>
      <c r="F171" s="132" t="s">
        <v>1033</v>
      </c>
      <c r="G171" s="133" t="s">
        <v>334</v>
      </c>
      <c r="H171" s="134">
        <v>1</v>
      </c>
      <c r="I171" s="135"/>
      <c r="J171" s="136">
        <f>ROUND(I171*H171,2)</f>
        <v>0</v>
      </c>
      <c r="K171" s="137"/>
      <c r="L171" s="29"/>
      <c r="M171" s="138" t="s">
        <v>1</v>
      </c>
      <c r="N171" s="139" t="s">
        <v>43</v>
      </c>
      <c r="P171" s="140">
        <f>O171*H171</f>
        <v>0</v>
      </c>
      <c r="Q171" s="140">
        <v>0</v>
      </c>
      <c r="R171" s="140">
        <f>Q171*H171</f>
        <v>0</v>
      </c>
      <c r="S171" s="140">
        <v>0</v>
      </c>
      <c r="T171" s="141">
        <f>S171*H171</f>
        <v>0</v>
      </c>
      <c r="AR171" s="142" t="s">
        <v>146</v>
      </c>
      <c r="AT171" s="142" t="s">
        <v>142</v>
      </c>
      <c r="AU171" s="142" t="s">
        <v>78</v>
      </c>
      <c r="AY171" s="14" t="s">
        <v>138</v>
      </c>
      <c r="BE171" s="143">
        <f>IF(N171="základní",J171,0)</f>
        <v>0</v>
      </c>
      <c r="BF171" s="143">
        <f>IF(N171="snížená",J171,0)</f>
        <v>0</v>
      </c>
      <c r="BG171" s="143">
        <f>IF(N171="zákl. přenesená",J171,0)</f>
        <v>0</v>
      </c>
      <c r="BH171" s="143">
        <f>IF(N171="sníž. přenesená",J171,0)</f>
        <v>0</v>
      </c>
      <c r="BI171" s="143">
        <f>IF(N171="nulová",J171,0)</f>
        <v>0</v>
      </c>
      <c r="BJ171" s="14" t="s">
        <v>86</v>
      </c>
      <c r="BK171" s="143">
        <f>ROUND(I171*H171,2)</f>
        <v>0</v>
      </c>
      <c r="BL171" s="14" t="s">
        <v>146</v>
      </c>
      <c r="BM171" s="142" t="s">
        <v>1034</v>
      </c>
    </row>
    <row r="172" spans="2:65" s="1" customFormat="1" ht="10.199999999999999">
      <c r="B172" s="29"/>
      <c r="D172" s="144" t="s">
        <v>148</v>
      </c>
      <c r="F172" s="145" t="s">
        <v>1033</v>
      </c>
      <c r="I172" s="146"/>
      <c r="L172" s="29"/>
      <c r="M172" s="147"/>
      <c r="T172" s="53"/>
      <c r="AT172" s="14" t="s">
        <v>148</v>
      </c>
      <c r="AU172" s="14" t="s">
        <v>78</v>
      </c>
    </row>
    <row r="173" spans="2:65" s="1" customFormat="1" ht="16.5" customHeight="1">
      <c r="B173" s="29"/>
      <c r="C173" s="130" t="s">
        <v>585</v>
      </c>
      <c r="D173" s="130" t="s">
        <v>142</v>
      </c>
      <c r="E173" s="131" t="s">
        <v>1035</v>
      </c>
      <c r="F173" s="132" t="s">
        <v>1036</v>
      </c>
      <c r="G173" s="133" t="s">
        <v>334</v>
      </c>
      <c r="H173" s="134">
        <v>1</v>
      </c>
      <c r="I173" s="135"/>
      <c r="J173" s="136">
        <f>ROUND(I173*H173,2)</f>
        <v>0</v>
      </c>
      <c r="K173" s="137"/>
      <c r="L173" s="29"/>
      <c r="M173" s="138" t="s">
        <v>1</v>
      </c>
      <c r="N173" s="139" t="s">
        <v>43</v>
      </c>
      <c r="P173" s="140">
        <f>O173*H173</f>
        <v>0</v>
      </c>
      <c r="Q173" s="140">
        <v>0</v>
      </c>
      <c r="R173" s="140">
        <f>Q173*H173</f>
        <v>0</v>
      </c>
      <c r="S173" s="140">
        <v>0</v>
      </c>
      <c r="T173" s="141">
        <f>S173*H173</f>
        <v>0</v>
      </c>
      <c r="AR173" s="142" t="s">
        <v>146</v>
      </c>
      <c r="AT173" s="142" t="s">
        <v>142</v>
      </c>
      <c r="AU173" s="142" t="s">
        <v>78</v>
      </c>
      <c r="AY173" s="14" t="s">
        <v>138</v>
      </c>
      <c r="BE173" s="143">
        <f>IF(N173="základní",J173,0)</f>
        <v>0</v>
      </c>
      <c r="BF173" s="143">
        <f>IF(N173="snížená",J173,0)</f>
        <v>0</v>
      </c>
      <c r="BG173" s="143">
        <f>IF(N173="zákl. přenesená",J173,0)</f>
        <v>0</v>
      </c>
      <c r="BH173" s="143">
        <f>IF(N173="sníž. přenesená",J173,0)</f>
        <v>0</v>
      </c>
      <c r="BI173" s="143">
        <f>IF(N173="nulová",J173,0)</f>
        <v>0</v>
      </c>
      <c r="BJ173" s="14" t="s">
        <v>86</v>
      </c>
      <c r="BK173" s="143">
        <f>ROUND(I173*H173,2)</f>
        <v>0</v>
      </c>
      <c r="BL173" s="14" t="s">
        <v>146</v>
      </c>
      <c r="BM173" s="142" t="s">
        <v>1037</v>
      </c>
    </row>
    <row r="174" spans="2:65" s="1" customFormat="1" ht="10.199999999999999">
      <c r="B174" s="29"/>
      <c r="D174" s="144" t="s">
        <v>148</v>
      </c>
      <c r="F174" s="145" t="s">
        <v>1036</v>
      </c>
      <c r="I174" s="146"/>
      <c r="L174" s="29"/>
      <c r="M174" s="147"/>
      <c r="T174" s="53"/>
      <c r="AT174" s="14" t="s">
        <v>148</v>
      </c>
      <c r="AU174" s="14" t="s">
        <v>78</v>
      </c>
    </row>
    <row r="175" spans="2:65" s="1" customFormat="1" ht="16.5" customHeight="1">
      <c r="B175" s="29"/>
      <c r="C175" s="130" t="s">
        <v>589</v>
      </c>
      <c r="D175" s="130" t="s">
        <v>142</v>
      </c>
      <c r="E175" s="131" t="s">
        <v>1038</v>
      </c>
      <c r="F175" s="132" t="s">
        <v>1039</v>
      </c>
      <c r="G175" s="133" t="s">
        <v>1040</v>
      </c>
      <c r="H175" s="134">
        <v>30</v>
      </c>
      <c r="I175" s="135"/>
      <c r="J175" s="136">
        <f>ROUND(I175*H175,2)</f>
        <v>0</v>
      </c>
      <c r="K175" s="137"/>
      <c r="L175" s="29"/>
      <c r="M175" s="138" t="s">
        <v>1</v>
      </c>
      <c r="N175" s="139" t="s">
        <v>43</v>
      </c>
      <c r="P175" s="140">
        <f>O175*H175</f>
        <v>0</v>
      </c>
      <c r="Q175" s="140">
        <v>0</v>
      </c>
      <c r="R175" s="140">
        <f>Q175*H175</f>
        <v>0</v>
      </c>
      <c r="S175" s="140">
        <v>0</v>
      </c>
      <c r="T175" s="141">
        <f>S175*H175</f>
        <v>0</v>
      </c>
      <c r="AR175" s="142" t="s">
        <v>146</v>
      </c>
      <c r="AT175" s="142" t="s">
        <v>142</v>
      </c>
      <c r="AU175" s="142" t="s">
        <v>78</v>
      </c>
      <c r="AY175" s="14" t="s">
        <v>138</v>
      </c>
      <c r="BE175" s="143">
        <f>IF(N175="základní",J175,0)</f>
        <v>0</v>
      </c>
      <c r="BF175" s="143">
        <f>IF(N175="snížená",J175,0)</f>
        <v>0</v>
      </c>
      <c r="BG175" s="143">
        <f>IF(N175="zákl. přenesená",J175,0)</f>
        <v>0</v>
      </c>
      <c r="BH175" s="143">
        <f>IF(N175="sníž. přenesená",J175,0)</f>
        <v>0</v>
      </c>
      <c r="BI175" s="143">
        <f>IF(N175="nulová",J175,0)</f>
        <v>0</v>
      </c>
      <c r="BJ175" s="14" t="s">
        <v>86</v>
      </c>
      <c r="BK175" s="143">
        <f>ROUND(I175*H175,2)</f>
        <v>0</v>
      </c>
      <c r="BL175" s="14" t="s">
        <v>146</v>
      </c>
      <c r="BM175" s="142" t="s">
        <v>1041</v>
      </c>
    </row>
    <row r="176" spans="2:65" s="1" customFormat="1" ht="10.199999999999999">
      <c r="B176" s="29"/>
      <c r="D176" s="144" t="s">
        <v>148</v>
      </c>
      <c r="F176" s="145" t="s">
        <v>1039</v>
      </c>
      <c r="I176" s="146"/>
      <c r="L176" s="29"/>
      <c r="M176" s="147"/>
      <c r="T176" s="53"/>
      <c r="AT176" s="14" t="s">
        <v>148</v>
      </c>
      <c r="AU176" s="14" t="s">
        <v>78</v>
      </c>
    </row>
    <row r="177" spans="2:65" s="1" customFormat="1" ht="16.5" customHeight="1">
      <c r="B177" s="29"/>
      <c r="C177" s="130" t="s">
        <v>888</v>
      </c>
      <c r="D177" s="130" t="s">
        <v>142</v>
      </c>
      <c r="E177" s="131" t="s">
        <v>1042</v>
      </c>
      <c r="F177" s="132" t="s">
        <v>1043</v>
      </c>
      <c r="G177" s="133" t="s">
        <v>1040</v>
      </c>
      <c r="H177" s="134">
        <v>30</v>
      </c>
      <c r="I177" s="135"/>
      <c r="J177" s="136">
        <f>ROUND(I177*H177,2)</f>
        <v>0</v>
      </c>
      <c r="K177" s="137"/>
      <c r="L177" s="29"/>
      <c r="M177" s="138" t="s">
        <v>1</v>
      </c>
      <c r="N177" s="139" t="s">
        <v>43</v>
      </c>
      <c r="P177" s="140">
        <f>O177*H177</f>
        <v>0</v>
      </c>
      <c r="Q177" s="140">
        <v>0</v>
      </c>
      <c r="R177" s="140">
        <f>Q177*H177</f>
        <v>0</v>
      </c>
      <c r="S177" s="140">
        <v>0</v>
      </c>
      <c r="T177" s="141">
        <f>S177*H177</f>
        <v>0</v>
      </c>
      <c r="AR177" s="142" t="s">
        <v>146</v>
      </c>
      <c r="AT177" s="142" t="s">
        <v>142</v>
      </c>
      <c r="AU177" s="142" t="s">
        <v>78</v>
      </c>
      <c r="AY177" s="14" t="s">
        <v>138</v>
      </c>
      <c r="BE177" s="143">
        <f>IF(N177="základní",J177,0)</f>
        <v>0</v>
      </c>
      <c r="BF177" s="143">
        <f>IF(N177="snížená",J177,0)</f>
        <v>0</v>
      </c>
      <c r="BG177" s="143">
        <f>IF(N177="zákl. přenesená",J177,0)</f>
        <v>0</v>
      </c>
      <c r="BH177" s="143">
        <f>IF(N177="sníž. přenesená",J177,0)</f>
        <v>0</v>
      </c>
      <c r="BI177" s="143">
        <f>IF(N177="nulová",J177,0)</f>
        <v>0</v>
      </c>
      <c r="BJ177" s="14" t="s">
        <v>86</v>
      </c>
      <c r="BK177" s="143">
        <f>ROUND(I177*H177,2)</f>
        <v>0</v>
      </c>
      <c r="BL177" s="14" t="s">
        <v>146</v>
      </c>
      <c r="BM177" s="142" t="s">
        <v>1044</v>
      </c>
    </row>
    <row r="178" spans="2:65" s="1" customFormat="1" ht="10.199999999999999">
      <c r="B178" s="29"/>
      <c r="D178" s="144" t="s">
        <v>148</v>
      </c>
      <c r="F178" s="145" t="s">
        <v>1043</v>
      </c>
      <c r="I178" s="146"/>
      <c r="L178" s="29"/>
      <c r="M178" s="147"/>
      <c r="T178" s="53"/>
      <c r="AT178" s="14" t="s">
        <v>148</v>
      </c>
      <c r="AU178" s="14" t="s">
        <v>78</v>
      </c>
    </row>
    <row r="179" spans="2:65" s="1" customFormat="1" ht="16.5" customHeight="1">
      <c r="B179" s="29"/>
      <c r="C179" s="130" t="s">
        <v>1045</v>
      </c>
      <c r="D179" s="130" t="s">
        <v>142</v>
      </c>
      <c r="E179" s="131" t="s">
        <v>1046</v>
      </c>
      <c r="F179" s="132" t="s">
        <v>1047</v>
      </c>
      <c r="G179" s="133" t="s">
        <v>334</v>
      </c>
      <c r="H179" s="134">
        <v>1</v>
      </c>
      <c r="I179" s="135"/>
      <c r="J179" s="136">
        <f>ROUND(I179*H179,2)</f>
        <v>0</v>
      </c>
      <c r="K179" s="137"/>
      <c r="L179" s="29"/>
      <c r="M179" s="138" t="s">
        <v>1</v>
      </c>
      <c r="N179" s="139" t="s">
        <v>43</v>
      </c>
      <c r="P179" s="140">
        <f>O179*H179</f>
        <v>0</v>
      </c>
      <c r="Q179" s="140">
        <v>0</v>
      </c>
      <c r="R179" s="140">
        <f>Q179*H179</f>
        <v>0</v>
      </c>
      <c r="S179" s="140">
        <v>0</v>
      </c>
      <c r="T179" s="141">
        <f>S179*H179</f>
        <v>0</v>
      </c>
      <c r="AR179" s="142" t="s">
        <v>146</v>
      </c>
      <c r="AT179" s="142" t="s">
        <v>142</v>
      </c>
      <c r="AU179" s="142" t="s">
        <v>78</v>
      </c>
      <c r="AY179" s="14" t="s">
        <v>138</v>
      </c>
      <c r="BE179" s="143">
        <f>IF(N179="základní",J179,0)</f>
        <v>0</v>
      </c>
      <c r="BF179" s="143">
        <f>IF(N179="snížená",J179,0)</f>
        <v>0</v>
      </c>
      <c r="BG179" s="143">
        <f>IF(N179="zákl. přenesená",J179,0)</f>
        <v>0</v>
      </c>
      <c r="BH179" s="143">
        <f>IF(N179="sníž. přenesená",J179,0)</f>
        <v>0</v>
      </c>
      <c r="BI179" s="143">
        <f>IF(N179="nulová",J179,0)</f>
        <v>0</v>
      </c>
      <c r="BJ179" s="14" t="s">
        <v>86</v>
      </c>
      <c r="BK179" s="143">
        <f>ROUND(I179*H179,2)</f>
        <v>0</v>
      </c>
      <c r="BL179" s="14" t="s">
        <v>146</v>
      </c>
      <c r="BM179" s="142" t="s">
        <v>1048</v>
      </c>
    </row>
    <row r="180" spans="2:65" s="1" customFormat="1" ht="10.199999999999999">
      <c r="B180" s="29"/>
      <c r="D180" s="144" t="s">
        <v>148</v>
      </c>
      <c r="F180" s="145" t="s">
        <v>1047</v>
      </c>
      <c r="I180" s="146"/>
      <c r="L180" s="29"/>
      <c r="M180" s="147"/>
      <c r="T180" s="53"/>
      <c r="AT180" s="14" t="s">
        <v>148</v>
      </c>
      <c r="AU180" s="14" t="s">
        <v>78</v>
      </c>
    </row>
    <row r="181" spans="2:65" s="1" customFormat="1" ht="16.5" customHeight="1">
      <c r="B181" s="29"/>
      <c r="C181" s="130" t="s">
        <v>1049</v>
      </c>
      <c r="D181" s="130" t="s">
        <v>142</v>
      </c>
      <c r="E181" s="131" t="s">
        <v>1050</v>
      </c>
      <c r="F181" s="132" t="s">
        <v>1051</v>
      </c>
      <c r="G181" s="133" t="s">
        <v>334</v>
      </c>
      <c r="H181" s="134">
        <v>1</v>
      </c>
      <c r="I181" s="135"/>
      <c r="J181" s="136">
        <f>ROUND(I181*H181,2)</f>
        <v>0</v>
      </c>
      <c r="K181" s="137"/>
      <c r="L181" s="29"/>
      <c r="M181" s="138" t="s">
        <v>1</v>
      </c>
      <c r="N181" s="139" t="s">
        <v>43</v>
      </c>
      <c r="P181" s="140">
        <f>O181*H181</f>
        <v>0</v>
      </c>
      <c r="Q181" s="140">
        <v>0</v>
      </c>
      <c r="R181" s="140">
        <f>Q181*H181</f>
        <v>0</v>
      </c>
      <c r="S181" s="140">
        <v>0</v>
      </c>
      <c r="T181" s="141">
        <f>S181*H181</f>
        <v>0</v>
      </c>
      <c r="AR181" s="142" t="s">
        <v>146</v>
      </c>
      <c r="AT181" s="142" t="s">
        <v>142</v>
      </c>
      <c r="AU181" s="142" t="s">
        <v>78</v>
      </c>
      <c r="AY181" s="14" t="s">
        <v>138</v>
      </c>
      <c r="BE181" s="143">
        <f>IF(N181="základní",J181,0)</f>
        <v>0</v>
      </c>
      <c r="BF181" s="143">
        <f>IF(N181="snížená",J181,0)</f>
        <v>0</v>
      </c>
      <c r="BG181" s="143">
        <f>IF(N181="zákl. přenesená",J181,0)</f>
        <v>0</v>
      </c>
      <c r="BH181" s="143">
        <f>IF(N181="sníž. přenesená",J181,0)</f>
        <v>0</v>
      </c>
      <c r="BI181" s="143">
        <f>IF(N181="nulová",J181,0)</f>
        <v>0</v>
      </c>
      <c r="BJ181" s="14" t="s">
        <v>86</v>
      </c>
      <c r="BK181" s="143">
        <f>ROUND(I181*H181,2)</f>
        <v>0</v>
      </c>
      <c r="BL181" s="14" t="s">
        <v>146</v>
      </c>
      <c r="BM181" s="142" t="s">
        <v>1052</v>
      </c>
    </row>
    <row r="182" spans="2:65" s="1" customFormat="1" ht="10.199999999999999">
      <c r="B182" s="29"/>
      <c r="D182" s="144" t="s">
        <v>148</v>
      </c>
      <c r="F182" s="145" t="s">
        <v>1051</v>
      </c>
      <c r="I182" s="146"/>
      <c r="L182" s="29"/>
      <c r="M182" s="147"/>
      <c r="T182" s="53"/>
      <c r="AT182" s="14" t="s">
        <v>148</v>
      </c>
      <c r="AU182" s="14" t="s">
        <v>78</v>
      </c>
    </row>
    <row r="183" spans="2:65" s="1" customFormat="1" ht="16.5" customHeight="1">
      <c r="B183" s="29"/>
      <c r="C183" s="130" t="s">
        <v>1053</v>
      </c>
      <c r="D183" s="130" t="s">
        <v>142</v>
      </c>
      <c r="E183" s="131" t="s">
        <v>1054</v>
      </c>
      <c r="F183" s="132" t="s">
        <v>1055</v>
      </c>
      <c r="G183" s="133" t="s">
        <v>1056</v>
      </c>
      <c r="H183" s="134">
        <v>1</v>
      </c>
      <c r="I183" s="135"/>
      <c r="J183" s="136">
        <f>ROUND(I183*H183,2)</f>
        <v>0</v>
      </c>
      <c r="K183" s="137"/>
      <c r="L183" s="29"/>
      <c r="M183" s="138" t="s">
        <v>1</v>
      </c>
      <c r="N183" s="139" t="s">
        <v>43</v>
      </c>
      <c r="P183" s="140">
        <f>O183*H183</f>
        <v>0</v>
      </c>
      <c r="Q183" s="140">
        <v>0</v>
      </c>
      <c r="R183" s="140">
        <f>Q183*H183</f>
        <v>0</v>
      </c>
      <c r="S183" s="140">
        <v>0</v>
      </c>
      <c r="T183" s="141">
        <f>S183*H183</f>
        <v>0</v>
      </c>
      <c r="AR183" s="142" t="s">
        <v>146</v>
      </c>
      <c r="AT183" s="142" t="s">
        <v>142</v>
      </c>
      <c r="AU183" s="142" t="s">
        <v>78</v>
      </c>
      <c r="AY183" s="14" t="s">
        <v>138</v>
      </c>
      <c r="BE183" s="143">
        <f>IF(N183="základní",J183,0)</f>
        <v>0</v>
      </c>
      <c r="BF183" s="143">
        <f>IF(N183="snížená",J183,0)</f>
        <v>0</v>
      </c>
      <c r="BG183" s="143">
        <f>IF(N183="zákl. přenesená",J183,0)</f>
        <v>0</v>
      </c>
      <c r="BH183" s="143">
        <f>IF(N183="sníž. přenesená",J183,0)</f>
        <v>0</v>
      </c>
      <c r="BI183" s="143">
        <f>IF(N183="nulová",J183,0)</f>
        <v>0</v>
      </c>
      <c r="BJ183" s="14" t="s">
        <v>86</v>
      </c>
      <c r="BK183" s="143">
        <f>ROUND(I183*H183,2)</f>
        <v>0</v>
      </c>
      <c r="BL183" s="14" t="s">
        <v>146</v>
      </c>
      <c r="BM183" s="142" t="s">
        <v>1057</v>
      </c>
    </row>
    <row r="184" spans="2:65" s="1" customFormat="1" ht="10.199999999999999">
      <c r="B184" s="29"/>
      <c r="D184" s="144" t="s">
        <v>148</v>
      </c>
      <c r="F184" s="145" t="s">
        <v>1055</v>
      </c>
      <c r="I184" s="146"/>
      <c r="L184" s="29"/>
      <c r="M184" s="147"/>
      <c r="T184" s="53"/>
      <c r="AT184" s="14" t="s">
        <v>148</v>
      </c>
      <c r="AU184" s="14" t="s">
        <v>78</v>
      </c>
    </row>
    <row r="185" spans="2:65" s="1" customFormat="1" ht="16.5" customHeight="1">
      <c r="B185" s="29"/>
      <c r="C185" s="130" t="s">
        <v>890</v>
      </c>
      <c r="D185" s="130" t="s">
        <v>142</v>
      </c>
      <c r="E185" s="131" t="s">
        <v>1058</v>
      </c>
      <c r="F185" s="132" t="s">
        <v>1059</v>
      </c>
      <c r="G185" s="133" t="s">
        <v>1056</v>
      </c>
      <c r="H185" s="134">
        <v>1</v>
      </c>
      <c r="I185" s="135"/>
      <c r="J185" s="136">
        <f>ROUND(I185*H185,2)</f>
        <v>0</v>
      </c>
      <c r="K185" s="137"/>
      <c r="L185" s="29"/>
      <c r="M185" s="138" t="s">
        <v>1</v>
      </c>
      <c r="N185" s="139" t="s">
        <v>43</v>
      </c>
      <c r="P185" s="140">
        <f>O185*H185</f>
        <v>0</v>
      </c>
      <c r="Q185" s="140">
        <v>0</v>
      </c>
      <c r="R185" s="140">
        <f>Q185*H185</f>
        <v>0</v>
      </c>
      <c r="S185" s="140">
        <v>0</v>
      </c>
      <c r="T185" s="141">
        <f>S185*H185</f>
        <v>0</v>
      </c>
      <c r="AR185" s="142" t="s">
        <v>146</v>
      </c>
      <c r="AT185" s="142" t="s">
        <v>142</v>
      </c>
      <c r="AU185" s="142" t="s">
        <v>78</v>
      </c>
      <c r="AY185" s="14" t="s">
        <v>138</v>
      </c>
      <c r="BE185" s="143">
        <f>IF(N185="základní",J185,0)</f>
        <v>0</v>
      </c>
      <c r="BF185" s="143">
        <f>IF(N185="snížená",J185,0)</f>
        <v>0</v>
      </c>
      <c r="BG185" s="143">
        <f>IF(N185="zákl. přenesená",J185,0)</f>
        <v>0</v>
      </c>
      <c r="BH185" s="143">
        <f>IF(N185="sníž. přenesená",J185,0)</f>
        <v>0</v>
      </c>
      <c r="BI185" s="143">
        <f>IF(N185="nulová",J185,0)</f>
        <v>0</v>
      </c>
      <c r="BJ185" s="14" t="s">
        <v>86</v>
      </c>
      <c r="BK185" s="143">
        <f>ROUND(I185*H185,2)</f>
        <v>0</v>
      </c>
      <c r="BL185" s="14" t="s">
        <v>146</v>
      </c>
      <c r="BM185" s="142" t="s">
        <v>1060</v>
      </c>
    </row>
    <row r="186" spans="2:65" s="1" customFormat="1" ht="10.199999999999999">
      <c r="B186" s="29"/>
      <c r="D186" s="144" t="s">
        <v>148</v>
      </c>
      <c r="F186" s="145" t="s">
        <v>1059</v>
      </c>
      <c r="I186" s="146"/>
      <c r="L186" s="29"/>
      <c r="M186" s="147"/>
      <c r="T186" s="53"/>
      <c r="AT186" s="14" t="s">
        <v>148</v>
      </c>
      <c r="AU186" s="14" t="s">
        <v>78</v>
      </c>
    </row>
    <row r="187" spans="2:65" s="1" customFormat="1" ht="16.5" customHeight="1">
      <c r="B187" s="29"/>
      <c r="C187" s="130" t="s">
        <v>534</v>
      </c>
      <c r="D187" s="130" t="s">
        <v>142</v>
      </c>
      <c r="E187" s="131" t="s">
        <v>1061</v>
      </c>
      <c r="F187" s="132" t="s">
        <v>1062</v>
      </c>
      <c r="G187" s="133" t="s">
        <v>334</v>
      </c>
      <c r="H187" s="134">
        <v>1</v>
      </c>
      <c r="I187" s="135"/>
      <c r="J187" s="136">
        <f>ROUND(I187*H187,2)</f>
        <v>0</v>
      </c>
      <c r="K187" s="137"/>
      <c r="L187" s="29"/>
      <c r="M187" s="138" t="s">
        <v>1</v>
      </c>
      <c r="N187" s="139" t="s">
        <v>43</v>
      </c>
      <c r="P187" s="140">
        <f>O187*H187</f>
        <v>0</v>
      </c>
      <c r="Q187" s="140">
        <v>0</v>
      </c>
      <c r="R187" s="140">
        <f>Q187*H187</f>
        <v>0</v>
      </c>
      <c r="S187" s="140">
        <v>0</v>
      </c>
      <c r="T187" s="141">
        <f>S187*H187</f>
        <v>0</v>
      </c>
      <c r="AR187" s="142" t="s">
        <v>146</v>
      </c>
      <c r="AT187" s="142" t="s">
        <v>142</v>
      </c>
      <c r="AU187" s="142" t="s">
        <v>78</v>
      </c>
      <c r="AY187" s="14" t="s">
        <v>138</v>
      </c>
      <c r="BE187" s="143">
        <f>IF(N187="základní",J187,0)</f>
        <v>0</v>
      </c>
      <c r="BF187" s="143">
        <f>IF(N187="snížená",J187,0)</f>
        <v>0</v>
      </c>
      <c r="BG187" s="143">
        <f>IF(N187="zákl. přenesená",J187,0)</f>
        <v>0</v>
      </c>
      <c r="BH187" s="143">
        <f>IF(N187="sníž. přenesená",J187,0)</f>
        <v>0</v>
      </c>
      <c r="BI187" s="143">
        <f>IF(N187="nulová",J187,0)</f>
        <v>0</v>
      </c>
      <c r="BJ187" s="14" t="s">
        <v>86</v>
      </c>
      <c r="BK187" s="143">
        <f>ROUND(I187*H187,2)</f>
        <v>0</v>
      </c>
      <c r="BL187" s="14" t="s">
        <v>146</v>
      </c>
      <c r="BM187" s="142" t="s">
        <v>1063</v>
      </c>
    </row>
    <row r="188" spans="2:65" s="1" customFormat="1" ht="10.199999999999999">
      <c r="B188" s="29"/>
      <c r="D188" s="144" t="s">
        <v>148</v>
      </c>
      <c r="F188" s="145" t="s">
        <v>1062</v>
      </c>
      <c r="I188" s="146"/>
      <c r="L188" s="29"/>
      <c r="M188" s="147"/>
      <c r="T188" s="53"/>
      <c r="AT188" s="14" t="s">
        <v>148</v>
      </c>
      <c r="AU188" s="14" t="s">
        <v>78</v>
      </c>
    </row>
    <row r="189" spans="2:65" s="1" customFormat="1" ht="16.5" customHeight="1">
      <c r="B189" s="29"/>
      <c r="C189" s="130" t="s">
        <v>311</v>
      </c>
      <c r="D189" s="130" t="s">
        <v>142</v>
      </c>
      <c r="E189" s="131" t="s">
        <v>1064</v>
      </c>
      <c r="F189" s="132" t="s">
        <v>1065</v>
      </c>
      <c r="G189" s="133" t="s">
        <v>334</v>
      </c>
      <c r="H189" s="134">
        <v>3</v>
      </c>
      <c r="I189" s="135"/>
      <c r="J189" s="136">
        <f>ROUND(I189*H189,2)</f>
        <v>0</v>
      </c>
      <c r="K189" s="137"/>
      <c r="L189" s="29"/>
      <c r="M189" s="138" t="s">
        <v>1</v>
      </c>
      <c r="N189" s="139" t="s">
        <v>43</v>
      </c>
      <c r="P189" s="140">
        <f>O189*H189</f>
        <v>0</v>
      </c>
      <c r="Q189" s="140">
        <v>0</v>
      </c>
      <c r="R189" s="140">
        <f>Q189*H189</f>
        <v>0</v>
      </c>
      <c r="S189" s="140">
        <v>0</v>
      </c>
      <c r="T189" s="141">
        <f>S189*H189</f>
        <v>0</v>
      </c>
      <c r="AR189" s="142" t="s">
        <v>146</v>
      </c>
      <c r="AT189" s="142" t="s">
        <v>142</v>
      </c>
      <c r="AU189" s="142" t="s">
        <v>78</v>
      </c>
      <c r="AY189" s="14" t="s">
        <v>138</v>
      </c>
      <c r="BE189" s="143">
        <f>IF(N189="základní",J189,0)</f>
        <v>0</v>
      </c>
      <c r="BF189" s="143">
        <f>IF(N189="snížená",J189,0)</f>
        <v>0</v>
      </c>
      <c r="BG189" s="143">
        <f>IF(N189="zákl. přenesená",J189,0)</f>
        <v>0</v>
      </c>
      <c r="BH189" s="143">
        <f>IF(N189="sníž. přenesená",J189,0)</f>
        <v>0</v>
      </c>
      <c r="BI189" s="143">
        <f>IF(N189="nulová",J189,0)</f>
        <v>0</v>
      </c>
      <c r="BJ189" s="14" t="s">
        <v>86</v>
      </c>
      <c r="BK189" s="143">
        <f>ROUND(I189*H189,2)</f>
        <v>0</v>
      </c>
      <c r="BL189" s="14" t="s">
        <v>146</v>
      </c>
      <c r="BM189" s="142" t="s">
        <v>1066</v>
      </c>
    </row>
    <row r="190" spans="2:65" s="1" customFormat="1" ht="10.199999999999999">
      <c r="B190" s="29"/>
      <c r="D190" s="144" t="s">
        <v>148</v>
      </c>
      <c r="F190" s="145" t="s">
        <v>1065</v>
      </c>
      <c r="I190" s="146"/>
      <c r="L190" s="29"/>
      <c r="M190" s="147"/>
      <c r="T190" s="53"/>
      <c r="AT190" s="14" t="s">
        <v>148</v>
      </c>
      <c r="AU190" s="14" t="s">
        <v>78</v>
      </c>
    </row>
    <row r="191" spans="2:65" s="1" customFormat="1" ht="16.5" customHeight="1">
      <c r="B191" s="29"/>
      <c r="C191" s="130" t="s">
        <v>338</v>
      </c>
      <c r="D191" s="130" t="s">
        <v>142</v>
      </c>
      <c r="E191" s="131" t="s">
        <v>1067</v>
      </c>
      <c r="F191" s="132" t="s">
        <v>1068</v>
      </c>
      <c r="G191" s="133" t="s">
        <v>1056</v>
      </c>
      <c r="H191" s="134">
        <v>1</v>
      </c>
      <c r="I191" s="135"/>
      <c r="J191" s="136">
        <f>ROUND(I191*H191,2)</f>
        <v>0</v>
      </c>
      <c r="K191" s="137"/>
      <c r="L191" s="29"/>
      <c r="M191" s="138" t="s">
        <v>1</v>
      </c>
      <c r="N191" s="139" t="s">
        <v>43</v>
      </c>
      <c r="P191" s="140">
        <f>O191*H191</f>
        <v>0</v>
      </c>
      <c r="Q191" s="140">
        <v>0</v>
      </c>
      <c r="R191" s="140">
        <f>Q191*H191</f>
        <v>0</v>
      </c>
      <c r="S191" s="140">
        <v>0</v>
      </c>
      <c r="T191" s="141">
        <f>S191*H191</f>
        <v>0</v>
      </c>
      <c r="AR191" s="142" t="s">
        <v>146</v>
      </c>
      <c r="AT191" s="142" t="s">
        <v>142</v>
      </c>
      <c r="AU191" s="142" t="s">
        <v>78</v>
      </c>
      <c r="AY191" s="14" t="s">
        <v>138</v>
      </c>
      <c r="BE191" s="143">
        <f>IF(N191="základní",J191,0)</f>
        <v>0</v>
      </c>
      <c r="BF191" s="143">
        <f>IF(N191="snížená",J191,0)</f>
        <v>0</v>
      </c>
      <c r="BG191" s="143">
        <f>IF(N191="zákl. přenesená",J191,0)</f>
        <v>0</v>
      </c>
      <c r="BH191" s="143">
        <f>IF(N191="sníž. přenesená",J191,0)</f>
        <v>0</v>
      </c>
      <c r="BI191" s="143">
        <f>IF(N191="nulová",J191,0)</f>
        <v>0</v>
      </c>
      <c r="BJ191" s="14" t="s">
        <v>86</v>
      </c>
      <c r="BK191" s="143">
        <f>ROUND(I191*H191,2)</f>
        <v>0</v>
      </c>
      <c r="BL191" s="14" t="s">
        <v>146</v>
      </c>
      <c r="BM191" s="142" t="s">
        <v>1069</v>
      </c>
    </row>
    <row r="192" spans="2:65" s="1" customFormat="1" ht="10.199999999999999">
      <c r="B192" s="29"/>
      <c r="D192" s="144" t="s">
        <v>148</v>
      </c>
      <c r="F192" s="145" t="s">
        <v>1068</v>
      </c>
      <c r="I192" s="146"/>
      <c r="L192" s="29"/>
      <c r="M192" s="147"/>
      <c r="T192" s="53"/>
      <c r="AT192" s="14" t="s">
        <v>148</v>
      </c>
      <c r="AU192" s="14" t="s">
        <v>78</v>
      </c>
    </row>
    <row r="193" spans="2:65" s="1" customFormat="1" ht="16.5" customHeight="1">
      <c r="B193" s="29"/>
      <c r="C193" s="130" t="s">
        <v>417</v>
      </c>
      <c r="D193" s="130" t="s">
        <v>142</v>
      </c>
      <c r="E193" s="131" t="s">
        <v>1070</v>
      </c>
      <c r="F193" s="132" t="s">
        <v>1071</v>
      </c>
      <c r="G193" s="133" t="s">
        <v>187</v>
      </c>
      <c r="H193" s="134">
        <v>16</v>
      </c>
      <c r="I193" s="135"/>
      <c r="J193" s="136">
        <f>ROUND(I193*H193,2)</f>
        <v>0</v>
      </c>
      <c r="K193" s="137"/>
      <c r="L193" s="29"/>
      <c r="M193" s="138" t="s">
        <v>1</v>
      </c>
      <c r="N193" s="139" t="s">
        <v>43</v>
      </c>
      <c r="P193" s="140">
        <f>O193*H193</f>
        <v>0</v>
      </c>
      <c r="Q193" s="140">
        <v>0</v>
      </c>
      <c r="R193" s="140">
        <f>Q193*H193</f>
        <v>0</v>
      </c>
      <c r="S193" s="140">
        <v>0</v>
      </c>
      <c r="T193" s="141">
        <f>S193*H193</f>
        <v>0</v>
      </c>
      <c r="AR193" s="142" t="s">
        <v>146</v>
      </c>
      <c r="AT193" s="142" t="s">
        <v>142</v>
      </c>
      <c r="AU193" s="142" t="s">
        <v>78</v>
      </c>
      <c r="AY193" s="14" t="s">
        <v>138</v>
      </c>
      <c r="BE193" s="143">
        <f>IF(N193="základní",J193,0)</f>
        <v>0</v>
      </c>
      <c r="BF193" s="143">
        <f>IF(N193="snížená",J193,0)</f>
        <v>0</v>
      </c>
      <c r="BG193" s="143">
        <f>IF(N193="zákl. přenesená",J193,0)</f>
        <v>0</v>
      </c>
      <c r="BH193" s="143">
        <f>IF(N193="sníž. přenesená",J193,0)</f>
        <v>0</v>
      </c>
      <c r="BI193" s="143">
        <f>IF(N193="nulová",J193,0)</f>
        <v>0</v>
      </c>
      <c r="BJ193" s="14" t="s">
        <v>86</v>
      </c>
      <c r="BK193" s="143">
        <f>ROUND(I193*H193,2)</f>
        <v>0</v>
      </c>
      <c r="BL193" s="14" t="s">
        <v>146</v>
      </c>
      <c r="BM193" s="142" t="s">
        <v>1072</v>
      </c>
    </row>
    <row r="194" spans="2:65" s="1" customFormat="1" ht="10.199999999999999">
      <c r="B194" s="29"/>
      <c r="D194" s="144" t="s">
        <v>148</v>
      </c>
      <c r="F194" s="145" t="s">
        <v>1071</v>
      </c>
      <c r="I194" s="146"/>
      <c r="L194" s="29"/>
      <c r="M194" s="147"/>
      <c r="T194" s="53"/>
      <c r="AT194" s="14" t="s">
        <v>148</v>
      </c>
      <c r="AU194" s="14" t="s">
        <v>78</v>
      </c>
    </row>
    <row r="195" spans="2:65" s="1" customFormat="1" ht="16.5" customHeight="1">
      <c r="B195" s="29"/>
      <c r="C195" s="130" t="s">
        <v>1073</v>
      </c>
      <c r="D195" s="130" t="s">
        <v>142</v>
      </c>
      <c r="E195" s="131" t="s">
        <v>1074</v>
      </c>
      <c r="F195" s="132" t="s">
        <v>1075</v>
      </c>
      <c r="G195" s="133" t="s">
        <v>334</v>
      </c>
      <c r="H195" s="134">
        <v>1</v>
      </c>
      <c r="I195" s="135"/>
      <c r="J195" s="136">
        <f>ROUND(I195*H195,2)</f>
        <v>0</v>
      </c>
      <c r="K195" s="137"/>
      <c r="L195" s="29"/>
      <c r="M195" s="138" t="s">
        <v>1</v>
      </c>
      <c r="N195" s="139" t="s">
        <v>43</v>
      </c>
      <c r="P195" s="140">
        <f>O195*H195</f>
        <v>0</v>
      </c>
      <c r="Q195" s="140">
        <v>0</v>
      </c>
      <c r="R195" s="140">
        <f>Q195*H195</f>
        <v>0</v>
      </c>
      <c r="S195" s="140">
        <v>0</v>
      </c>
      <c r="T195" s="141">
        <f>S195*H195</f>
        <v>0</v>
      </c>
      <c r="AR195" s="142" t="s">
        <v>146</v>
      </c>
      <c r="AT195" s="142" t="s">
        <v>142</v>
      </c>
      <c r="AU195" s="142" t="s">
        <v>78</v>
      </c>
      <c r="AY195" s="14" t="s">
        <v>138</v>
      </c>
      <c r="BE195" s="143">
        <f>IF(N195="základní",J195,0)</f>
        <v>0</v>
      </c>
      <c r="BF195" s="143">
        <f>IF(N195="snížená",J195,0)</f>
        <v>0</v>
      </c>
      <c r="BG195" s="143">
        <f>IF(N195="zákl. přenesená",J195,0)</f>
        <v>0</v>
      </c>
      <c r="BH195" s="143">
        <f>IF(N195="sníž. přenesená",J195,0)</f>
        <v>0</v>
      </c>
      <c r="BI195" s="143">
        <f>IF(N195="nulová",J195,0)</f>
        <v>0</v>
      </c>
      <c r="BJ195" s="14" t="s">
        <v>86</v>
      </c>
      <c r="BK195" s="143">
        <f>ROUND(I195*H195,2)</f>
        <v>0</v>
      </c>
      <c r="BL195" s="14" t="s">
        <v>146</v>
      </c>
      <c r="BM195" s="142" t="s">
        <v>1076</v>
      </c>
    </row>
    <row r="196" spans="2:65" s="1" customFormat="1" ht="10.199999999999999">
      <c r="B196" s="29"/>
      <c r="D196" s="144" t="s">
        <v>148</v>
      </c>
      <c r="F196" s="145" t="s">
        <v>1075</v>
      </c>
      <c r="I196" s="146"/>
      <c r="L196" s="29"/>
      <c r="M196" s="147"/>
      <c r="T196" s="53"/>
      <c r="AT196" s="14" t="s">
        <v>148</v>
      </c>
      <c r="AU196" s="14" t="s">
        <v>78</v>
      </c>
    </row>
    <row r="197" spans="2:65" s="1" customFormat="1" ht="16.5" customHeight="1">
      <c r="B197" s="29"/>
      <c r="C197" s="130" t="s">
        <v>86</v>
      </c>
      <c r="D197" s="130" t="s">
        <v>142</v>
      </c>
      <c r="E197" s="131" t="s">
        <v>1077</v>
      </c>
      <c r="F197" s="132" t="s">
        <v>1078</v>
      </c>
      <c r="G197" s="133" t="s">
        <v>1079</v>
      </c>
      <c r="H197" s="134">
        <v>16</v>
      </c>
      <c r="I197" s="135"/>
      <c r="J197" s="136">
        <f>ROUND(I197*H197,2)</f>
        <v>0</v>
      </c>
      <c r="K197" s="137"/>
      <c r="L197" s="29"/>
      <c r="M197" s="138" t="s">
        <v>1</v>
      </c>
      <c r="N197" s="139" t="s">
        <v>43</v>
      </c>
      <c r="P197" s="140">
        <f>O197*H197</f>
        <v>0</v>
      </c>
      <c r="Q197" s="140">
        <v>0</v>
      </c>
      <c r="R197" s="140">
        <f>Q197*H197</f>
        <v>0</v>
      </c>
      <c r="S197" s="140">
        <v>0</v>
      </c>
      <c r="T197" s="141">
        <f>S197*H197</f>
        <v>0</v>
      </c>
      <c r="AR197" s="142" t="s">
        <v>146</v>
      </c>
      <c r="AT197" s="142" t="s">
        <v>142</v>
      </c>
      <c r="AU197" s="142" t="s">
        <v>78</v>
      </c>
      <c r="AY197" s="14" t="s">
        <v>138</v>
      </c>
      <c r="BE197" s="143">
        <f>IF(N197="základní",J197,0)</f>
        <v>0</v>
      </c>
      <c r="BF197" s="143">
        <f>IF(N197="snížená",J197,0)</f>
        <v>0</v>
      </c>
      <c r="BG197" s="143">
        <f>IF(N197="zákl. přenesená",J197,0)</f>
        <v>0</v>
      </c>
      <c r="BH197" s="143">
        <f>IF(N197="sníž. přenesená",J197,0)</f>
        <v>0</v>
      </c>
      <c r="BI197" s="143">
        <f>IF(N197="nulová",J197,0)</f>
        <v>0</v>
      </c>
      <c r="BJ197" s="14" t="s">
        <v>86</v>
      </c>
      <c r="BK197" s="143">
        <f>ROUND(I197*H197,2)</f>
        <v>0</v>
      </c>
      <c r="BL197" s="14" t="s">
        <v>146</v>
      </c>
      <c r="BM197" s="142" t="s">
        <v>1080</v>
      </c>
    </row>
    <row r="198" spans="2:65" s="1" customFormat="1" ht="10.199999999999999">
      <c r="B198" s="29"/>
      <c r="D198" s="144" t="s">
        <v>148</v>
      </c>
      <c r="F198" s="145" t="s">
        <v>1078</v>
      </c>
      <c r="I198" s="146"/>
      <c r="L198" s="29"/>
      <c r="M198" s="147"/>
      <c r="T198" s="53"/>
      <c r="AT198" s="14" t="s">
        <v>148</v>
      </c>
      <c r="AU198" s="14" t="s">
        <v>78</v>
      </c>
    </row>
    <row r="199" spans="2:65" s="1" customFormat="1" ht="16.5" customHeight="1">
      <c r="B199" s="29"/>
      <c r="C199" s="130" t="s">
        <v>88</v>
      </c>
      <c r="D199" s="130" t="s">
        <v>142</v>
      </c>
      <c r="E199" s="131" t="s">
        <v>1081</v>
      </c>
      <c r="F199" s="132" t="s">
        <v>1082</v>
      </c>
      <c r="G199" s="133" t="s">
        <v>1079</v>
      </c>
      <c r="H199" s="134">
        <v>4</v>
      </c>
      <c r="I199" s="135"/>
      <c r="J199" s="136">
        <f>ROUND(I199*H199,2)</f>
        <v>0</v>
      </c>
      <c r="K199" s="137"/>
      <c r="L199" s="29"/>
      <c r="M199" s="138" t="s">
        <v>1</v>
      </c>
      <c r="N199" s="139" t="s">
        <v>43</v>
      </c>
      <c r="P199" s="140">
        <f>O199*H199</f>
        <v>0</v>
      </c>
      <c r="Q199" s="140">
        <v>0</v>
      </c>
      <c r="R199" s="140">
        <f>Q199*H199</f>
        <v>0</v>
      </c>
      <c r="S199" s="140">
        <v>0</v>
      </c>
      <c r="T199" s="141">
        <f>S199*H199</f>
        <v>0</v>
      </c>
      <c r="AR199" s="142" t="s">
        <v>146</v>
      </c>
      <c r="AT199" s="142" t="s">
        <v>142</v>
      </c>
      <c r="AU199" s="142" t="s">
        <v>78</v>
      </c>
      <c r="AY199" s="14" t="s">
        <v>138</v>
      </c>
      <c r="BE199" s="143">
        <f>IF(N199="základní",J199,0)</f>
        <v>0</v>
      </c>
      <c r="BF199" s="143">
        <f>IF(N199="snížená",J199,0)</f>
        <v>0</v>
      </c>
      <c r="BG199" s="143">
        <f>IF(N199="zákl. přenesená",J199,0)</f>
        <v>0</v>
      </c>
      <c r="BH199" s="143">
        <f>IF(N199="sníž. přenesená",J199,0)</f>
        <v>0</v>
      </c>
      <c r="BI199" s="143">
        <f>IF(N199="nulová",J199,0)</f>
        <v>0</v>
      </c>
      <c r="BJ199" s="14" t="s">
        <v>86</v>
      </c>
      <c r="BK199" s="143">
        <f>ROUND(I199*H199,2)</f>
        <v>0</v>
      </c>
      <c r="BL199" s="14" t="s">
        <v>146</v>
      </c>
      <c r="BM199" s="142" t="s">
        <v>1083</v>
      </c>
    </row>
    <row r="200" spans="2:65" s="1" customFormat="1" ht="10.199999999999999">
      <c r="B200" s="29"/>
      <c r="D200" s="144" t="s">
        <v>148</v>
      </c>
      <c r="F200" s="145" t="s">
        <v>1082</v>
      </c>
      <c r="I200" s="146"/>
      <c r="L200" s="29"/>
      <c r="M200" s="147"/>
      <c r="T200" s="53"/>
      <c r="AT200" s="14" t="s">
        <v>148</v>
      </c>
      <c r="AU200" s="14" t="s">
        <v>78</v>
      </c>
    </row>
    <row r="201" spans="2:65" s="1" customFormat="1" ht="16.5" customHeight="1">
      <c r="B201" s="29"/>
      <c r="C201" s="130" t="s">
        <v>139</v>
      </c>
      <c r="D201" s="130" t="s">
        <v>142</v>
      </c>
      <c r="E201" s="131" t="s">
        <v>1084</v>
      </c>
      <c r="F201" s="132" t="s">
        <v>1085</v>
      </c>
      <c r="G201" s="133" t="s">
        <v>1056</v>
      </c>
      <c r="H201" s="134">
        <v>1</v>
      </c>
      <c r="I201" s="135"/>
      <c r="J201" s="136">
        <f>ROUND(I201*H201,2)</f>
        <v>0</v>
      </c>
      <c r="K201" s="137"/>
      <c r="L201" s="29"/>
      <c r="M201" s="138" t="s">
        <v>1</v>
      </c>
      <c r="N201" s="139" t="s">
        <v>43</v>
      </c>
      <c r="P201" s="140">
        <f>O201*H201</f>
        <v>0</v>
      </c>
      <c r="Q201" s="140">
        <v>0</v>
      </c>
      <c r="R201" s="140">
        <f>Q201*H201</f>
        <v>0</v>
      </c>
      <c r="S201" s="140">
        <v>0</v>
      </c>
      <c r="T201" s="141">
        <f>S201*H201</f>
        <v>0</v>
      </c>
      <c r="AR201" s="142" t="s">
        <v>146</v>
      </c>
      <c r="AT201" s="142" t="s">
        <v>142</v>
      </c>
      <c r="AU201" s="142" t="s">
        <v>78</v>
      </c>
      <c r="AY201" s="14" t="s">
        <v>138</v>
      </c>
      <c r="BE201" s="143">
        <f>IF(N201="základní",J201,0)</f>
        <v>0</v>
      </c>
      <c r="BF201" s="143">
        <f>IF(N201="snížená",J201,0)</f>
        <v>0</v>
      </c>
      <c r="BG201" s="143">
        <f>IF(N201="zákl. přenesená",J201,0)</f>
        <v>0</v>
      </c>
      <c r="BH201" s="143">
        <f>IF(N201="sníž. přenesená",J201,0)</f>
        <v>0</v>
      </c>
      <c r="BI201" s="143">
        <f>IF(N201="nulová",J201,0)</f>
        <v>0</v>
      </c>
      <c r="BJ201" s="14" t="s">
        <v>86</v>
      </c>
      <c r="BK201" s="143">
        <f>ROUND(I201*H201,2)</f>
        <v>0</v>
      </c>
      <c r="BL201" s="14" t="s">
        <v>146</v>
      </c>
      <c r="BM201" s="142" t="s">
        <v>1086</v>
      </c>
    </row>
    <row r="202" spans="2:65" s="1" customFormat="1" ht="10.199999999999999">
      <c r="B202" s="29"/>
      <c r="D202" s="144" t="s">
        <v>148</v>
      </c>
      <c r="F202" s="145" t="s">
        <v>1085</v>
      </c>
      <c r="I202" s="146"/>
      <c r="L202" s="29"/>
      <c r="M202" s="147"/>
      <c r="T202" s="53"/>
      <c r="AT202" s="14" t="s">
        <v>148</v>
      </c>
      <c r="AU202" s="14" t="s">
        <v>78</v>
      </c>
    </row>
    <row r="203" spans="2:65" s="1" customFormat="1" ht="16.5" customHeight="1">
      <c r="B203" s="29"/>
      <c r="C203" s="130" t="s">
        <v>933</v>
      </c>
      <c r="D203" s="130" t="s">
        <v>142</v>
      </c>
      <c r="E203" s="131" t="s">
        <v>1087</v>
      </c>
      <c r="F203" s="132" t="s">
        <v>1088</v>
      </c>
      <c r="G203" s="133" t="s">
        <v>187</v>
      </c>
      <c r="H203" s="134">
        <v>10</v>
      </c>
      <c r="I203" s="135"/>
      <c r="J203" s="136">
        <f>ROUND(I203*H203,2)</f>
        <v>0</v>
      </c>
      <c r="K203" s="137"/>
      <c r="L203" s="29"/>
      <c r="M203" s="138" t="s">
        <v>1</v>
      </c>
      <c r="N203" s="139" t="s">
        <v>43</v>
      </c>
      <c r="P203" s="140">
        <f>O203*H203</f>
        <v>0</v>
      </c>
      <c r="Q203" s="140">
        <v>0</v>
      </c>
      <c r="R203" s="140">
        <f>Q203*H203</f>
        <v>0</v>
      </c>
      <c r="S203" s="140">
        <v>0</v>
      </c>
      <c r="T203" s="141">
        <f>S203*H203</f>
        <v>0</v>
      </c>
      <c r="AR203" s="142" t="s">
        <v>146</v>
      </c>
      <c r="AT203" s="142" t="s">
        <v>142</v>
      </c>
      <c r="AU203" s="142" t="s">
        <v>78</v>
      </c>
      <c r="AY203" s="14" t="s">
        <v>138</v>
      </c>
      <c r="BE203" s="143">
        <f>IF(N203="základní",J203,0)</f>
        <v>0</v>
      </c>
      <c r="BF203" s="143">
        <f>IF(N203="snížená",J203,0)</f>
        <v>0</v>
      </c>
      <c r="BG203" s="143">
        <f>IF(N203="zákl. přenesená",J203,0)</f>
        <v>0</v>
      </c>
      <c r="BH203" s="143">
        <f>IF(N203="sníž. přenesená",J203,0)</f>
        <v>0</v>
      </c>
      <c r="BI203" s="143">
        <f>IF(N203="nulová",J203,0)</f>
        <v>0</v>
      </c>
      <c r="BJ203" s="14" t="s">
        <v>86</v>
      </c>
      <c r="BK203" s="143">
        <f>ROUND(I203*H203,2)</f>
        <v>0</v>
      </c>
      <c r="BL203" s="14" t="s">
        <v>146</v>
      </c>
      <c r="BM203" s="142" t="s">
        <v>1089</v>
      </c>
    </row>
    <row r="204" spans="2:65" s="1" customFormat="1" ht="10.199999999999999">
      <c r="B204" s="29"/>
      <c r="D204" s="144" t="s">
        <v>148</v>
      </c>
      <c r="F204" s="145" t="s">
        <v>1088</v>
      </c>
      <c r="I204" s="146"/>
      <c r="L204" s="29"/>
      <c r="M204" s="147"/>
      <c r="T204" s="53"/>
      <c r="AT204" s="14" t="s">
        <v>148</v>
      </c>
      <c r="AU204" s="14" t="s">
        <v>78</v>
      </c>
    </row>
    <row r="205" spans="2:65" s="1" customFormat="1" ht="16.5" customHeight="1">
      <c r="B205" s="29"/>
      <c r="C205" s="130" t="s">
        <v>150</v>
      </c>
      <c r="D205" s="130" t="s">
        <v>142</v>
      </c>
      <c r="E205" s="131" t="s">
        <v>1090</v>
      </c>
      <c r="F205" s="132" t="s">
        <v>1091</v>
      </c>
      <c r="G205" s="133" t="s">
        <v>187</v>
      </c>
      <c r="H205" s="134">
        <v>10</v>
      </c>
      <c r="I205" s="135"/>
      <c r="J205" s="136">
        <f>ROUND(I205*H205,2)</f>
        <v>0</v>
      </c>
      <c r="K205" s="137"/>
      <c r="L205" s="29"/>
      <c r="M205" s="138" t="s">
        <v>1</v>
      </c>
      <c r="N205" s="139" t="s">
        <v>43</v>
      </c>
      <c r="P205" s="140">
        <f>O205*H205</f>
        <v>0</v>
      </c>
      <c r="Q205" s="140">
        <v>0</v>
      </c>
      <c r="R205" s="140">
        <f>Q205*H205</f>
        <v>0</v>
      </c>
      <c r="S205" s="140">
        <v>0</v>
      </c>
      <c r="T205" s="141">
        <f>S205*H205</f>
        <v>0</v>
      </c>
      <c r="AR205" s="142" t="s">
        <v>146</v>
      </c>
      <c r="AT205" s="142" t="s">
        <v>142</v>
      </c>
      <c r="AU205" s="142" t="s">
        <v>78</v>
      </c>
      <c r="AY205" s="14" t="s">
        <v>138</v>
      </c>
      <c r="BE205" s="143">
        <f>IF(N205="základní",J205,0)</f>
        <v>0</v>
      </c>
      <c r="BF205" s="143">
        <f>IF(N205="snížená",J205,0)</f>
        <v>0</v>
      </c>
      <c r="BG205" s="143">
        <f>IF(N205="zákl. přenesená",J205,0)</f>
        <v>0</v>
      </c>
      <c r="BH205" s="143">
        <f>IF(N205="sníž. přenesená",J205,0)</f>
        <v>0</v>
      </c>
      <c r="BI205" s="143">
        <f>IF(N205="nulová",J205,0)</f>
        <v>0</v>
      </c>
      <c r="BJ205" s="14" t="s">
        <v>86</v>
      </c>
      <c r="BK205" s="143">
        <f>ROUND(I205*H205,2)</f>
        <v>0</v>
      </c>
      <c r="BL205" s="14" t="s">
        <v>146</v>
      </c>
      <c r="BM205" s="142" t="s">
        <v>1092</v>
      </c>
    </row>
    <row r="206" spans="2:65" s="1" customFormat="1" ht="10.199999999999999">
      <c r="B206" s="29"/>
      <c r="D206" s="144" t="s">
        <v>148</v>
      </c>
      <c r="F206" s="145" t="s">
        <v>1091</v>
      </c>
      <c r="I206" s="146"/>
      <c r="L206" s="29"/>
      <c r="M206" s="147"/>
      <c r="T206" s="53"/>
      <c r="AT206" s="14" t="s">
        <v>148</v>
      </c>
      <c r="AU206" s="14" t="s">
        <v>78</v>
      </c>
    </row>
    <row r="207" spans="2:65" s="1" customFormat="1" ht="16.5" customHeight="1">
      <c r="B207" s="29"/>
      <c r="C207" s="130" t="s">
        <v>146</v>
      </c>
      <c r="D207" s="130" t="s">
        <v>142</v>
      </c>
      <c r="E207" s="131" t="s">
        <v>1093</v>
      </c>
      <c r="F207" s="132" t="s">
        <v>1094</v>
      </c>
      <c r="G207" s="133" t="s">
        <v>187</v>
      </c>
      <c r="H207" s="134">
        <v>16</v>
      </c>
      <c r="I207" s="135"/>
      <c r="J207" s="136">
        <f>ROUND(I207*H207,2)</f>
        <v>0</v>
      </c>
      <c r="K207" s="137"/>
      <c r="L207" s="29"/>
      <c r="M207" s="138" t="s">
        <v>1</v>
      </c>
      <c r="N207" s="139" t="s">
        <v>43</v>
      </c>
      <c r="P207" s="140">
        <f>O207*H207</f>
        <v>0</v>
      </c>
      <c r="Q207" s="140">
        <v>0</v>
      </c>
      <c r="R207" s="140">
        <f>Q207*H207</f>
        <v>0</v>
      </c>
      <c r="S207" s="140">
        <v>0</v>
      </c>
      <c r="T207" s="141">
        <f>S207*H207</f>
        <v>0</v>
      </c>
      <c r="AR207" s="142" t="s">
        <v>146</v>
      </c>
      <c r="AT207" s="142" t="s">
        <v>142</v>
      </c>
      <c r="AU207" s="142" t="s">
        <v>78</v>
      </c>
      <c r="AY207" s="14" t="s">
        <v>138</v>
      </c>
      <c r="BE207" s="143">
        <f>IF(N207="základní",J207,0)</f>
        <v>0</v>
      </c>
      <c r="BF207" s="143">
        <f>IF(N207="snížená",J207,0)</f>
        <v>0</v>
      </c>
      <c r="BG207" s="143">
        <f>IF(N207="zákl. přenesená",J207,0)</f>
        <v>0</v>
      </c>
      <c r="BH207" s="143">
        <f>IF(N207="sníž. přenesená",J207,0)</f>
        <v>0</v>
      </c>
      <c r="BI207" s="143">
        <f>IF(N207="nulová",J207,0)</f>
        <v>0</v>
      </c>
      <c r="BJ207" s="14" t="s">
        <v>86</v>
      </c>
      <c r="BK207" s="143">
        <f>ROUND(I207*H207,2)</f>
        <v>0</v>
      </c>
      <c r="BL207" s="14" t="s">
        <v>146</v>
      </c>
      <c r="BM207" s="142" t="s">
        <v>1095</v>
      </c>
    </row>
    <row r="208" spans="2:65" s="1" customFormat="1" ht="10.199999999999999">
      <c r="B208" s="29"/>
      <c r="D208" s="144" t="s">
        <v>148</v>
      </c>
      <c r="F208" s="145" t="s">
        <v>1094</v>
      </c>
      <c r="I208" s="146"/>
      <c r="L208" s="29"/>
      <c r="M208" s="147"/>
      <c r="T208" s="53"/>
      <c r="AT208" s="14" t="s">
        <v>148</v>
      </c>
      <c r="AU208" s="14" t="s">
        <v>78</v>
      </c>
    </row>
    <row r="209" spans="2:65" s="1" customFormat="1" ht="16.5" customHeight="1">
      <c r="B209" s="29"/>
      <c r="C209" s="130" t="s">
        <v>1096</v>
      </c>
      <c r="D209" s="130" t="s">
        <v>142</v>
      </c>
      <c r="E209" s="131" t="s">
        <v>1097</v>
      </c>
      <c r="F209" s="132" t="s">
        <v>1098</v>
      </c>
      <c r="G209" s="133" t="s">
        <v>1079</v>
      </c>
      <c r="H209" s="134">
        <v>8</v>
      </c>
      <c r="I209" s="135"/>
      <c r="J209" s="136">
        <f>ROUND(I209*H209,2)</f>
        <v>0</v>
      </c>
      <c r="K209" s="137"/>
      <c r="L209" s="29"/>
      <c r="M209" s="138" t="s">
        <v>1</v>
      </c>
      <c r="N209" s="139" t="s">
        <v>43</v>
      </c>
      <c r="P209" s="140">
        <f>O209*H209</f>
        <v>0</v>
      </c>
      <c r="Q209" s="140">
        <v>0</v>
      </c>
      <c r="R209" s="140">
        <f>Q209*H209</f>
        <v>0</v>
      </c>
      <c r="S209" s="140">
        <v>0</v>
      </c>
      <c r="T209" s="141">
        <f>S209*H209</f>
        <v>0</v>
      </c>
      <c r="AR209" s="142" t="s">
        <v>146</v>
      </c>
      <c r="AT209" s="142" t="s">
        <v>142</v>
      </c>
      <c r="AU209" s="142" t="s">
        <v>78</v>
      </c>
      <c r="AY209" s="14" t="s">
        <v>138</v>
      </c>
      <c r="BE209" s="143">
        <f>IF(N209="základní",J209,0)</f>
        <v>0</v>
      </c>
      <c r="BF209" s="143">
        <f>IF(N209="snížená",J209,0)</f>
        <v>0</v>
      </c>
      <c r="BG209" s="143">
        <f>IF(N209="zákl. přenesená",J209,0)</f>
        <v>0</v>
      </c>
      <c r="BH209" s="143">
        <f>IF(N209="sníž. přenesená",J209,0)</f>
        <v>0</v>
      </c>
      <c r="BI209" s="143">
        <f>IF(N209="nulová",J209,0)</f>
        <v>0</v>
      </c>
      <c r="BJ209" s="14" t="s">
        <v>86</v>
      </c>
      <c r="BK209" s="143">
        <f>ROUND(I209*H209,2)</f>
        <v>0</v>
      </c>
      <c r="BL209" s="14" t="s">
        <v>146</v>
      </c>
      <c r="BM209" s="142" t="s">
        <v>1099</v>
      </c>
    </row>
    <row r="210" spans="2:65" s="1" customFormat="1" ht="10.199999999999999">
      <c r="B210" s="29"/>
      <c r="D210" s="144" t="s">
        <v>148</v>
      </c>
      <c r="F210" s="145" t="s">
        <v>1098</v>
      </c>
      <c r="I210" s="146"/>
      <c r="L210" s="29"/>
      <c r="M210" s="147"/>
      <c r="T210" s="53"/>
      <c r="AT210" s="14" t="s">
        <v>148</v>
      </c>
      <c r="AU210" s="14" t="s">
        <v>78</v>
      </c>
    </row>
    <row r="211" spans="2:65" s="1" customFormat="1" ht="16.5" customHeight="1">
      <c r="B211" s="29"/>
      <c r="C211" s="130" t="s">
        <v>868</v>
      </c>
      <c r="D211" s="130" t="s">
        <v>142</v>
      </c>
      <c r="E211" s="131" t="s">
        <v>1100</v>
      </c>
      <c r="F211" s="132" t="s">
        <v>1101</v>
      </c>
      <c r="G211" s="133" t="s">
        <v>334</v>
      </c>
      <c r="H211" s="134">
        <v>5</v>
      </c>
      <c r="I211" s="135"/>
      <c r="J211" s="136">
        <f>ROUND(I211*H211,2)</f>
        <v>0</v>
      </c>
      <c r="K211" s="137"/>
      <c r="L211" s="29"/>
      <c r="M211" s="138" t="s">
        <v>1</v>
      </c>
      <c r="N211" s="139" t="s">
        <v>43</v>
      </c>
      <c r="P211" s="140">
        <f>O211*H211</f>
        <v>0</v>
      </c>
      <c r="Q211" s="140">
        <v>0</v>
      </c>
      <c r="R211" s="140">
        <f>Q211*H211</f>
        <v>0</v>
      </c>
      <c r="S211" s="140">
        <v>0</v>
      </c>
      <c r="T211" s="141">
        <f>S211*H211</f>
        <v>0</v>
      </c>
      <c r="AR211" s="142" t="s">
        <v>146</v>
      </c>
      <c r="AT211" s="142" t="s">
        <v>142</v>
      </c>
      <c r="AU211" s="142" t="s">
        <v>78</v>
      </c>
      <c r="AY211" s="14" t="s">
        <v>138</v>
      </c>
      <c r="BE211" s="143">
        <f>IF(N211="základní",J211,0)</f>
        <v>0</v>
      </c>
      <c r="BF211" s="143">
        <f>IF(N211="snížená",J211,0)</f>
        <v>0</v>
      </c>
      <c r="BG211" s="143">
        <f>IF(N211="zákl. přenesená",J211,0)</f>
        <v>0</v>
      </c>
      <c r="BH211" s="143">
        <f>IF(N211="sníž. přenesená",J211,0)</f>
        <v>0</v>
      </c>
      <c r="BI211" s="143">
        <f>IF(N211="nulová",J211,0)</f>
        <v>0</v>
      </c>
      <c r="BJ211" s="14" t="s">
        <v>86</v>
      </c>
      <c r="BK211" s="143">
        <f>ROUND(I211*H211,2)</f>
        <v>0</v>
      </c>
      <c r="BL211" s="14" t="s">
        <v>146</v>
      </c>
      <c r="BM211" s="142" t="s">
        <v>1102</v>
      </c>
    </row>
    <row r="212" spans="2:65" s="1" customFormat="1" ht="10.199999999999999">
      <c r="B212" s="29"/>
      <c r="D212" s="144" t="s">
        <v>148</v>
      </c>
      <c r="F212" s="145" t="s">
        <v>1101</v>
      </c>
      <c r="I212" s="146"/>
      <c r="L212" s="29"/>
      <c r="M212" s="147"/>
      <c r="T212" s="53"/>
      <c r="AT212" s="14" t="s">
        <v>148</v>
      </c>
      <c r="AU212" s="14" t="s">
        <v>78</v>
      </c>
    </row>
    <row r="213" spans="2:65" s="1" customFormat="1" ht="16.5" customHeight="1">
      <c r="B213" s="29"/>
      <c r="C213" s="130" t="s">
        <v>1103</v>
      </c>
      <c r="D213" s="130" t="s">
        <v>142</v>
      </c>
      <c r="E213" s="131" t="s">
        <v>1104</v>
      </c>
      <c r="F213" s="132" t="s">
        <v>1105</v>
      </c>
      <c r="G213" s="133" t="s">
        <v>187</v>
      </c>
      <c r="H213" s="134">
        <v>10</v>
      </c>
      <c r="I213" s="135"/>
      <c r="J213" s="136">
        <f>ROUND(I213*H213,2)</f>
        <v>0</v>
      </c>
      <c r="K213" s="137"/>
      <c r="L213" s="29"/>
      <c r="M213" s="138" t="s">
        <v>1</v>
      </c>
      <c r="N213" s="139" t="s">
        <v>43</v>
      </c>
      <c r="P213" s="140">
        <f>O213*H213</f>
        <v>0</v>
      </c>
      <c r="Q213" s="140">
        <v>0</v>
      </c>
      <c r="R213" s="140">
        <f>Q213*H213</f>
        <v>0</v>
      </c>
      <c r="S213" s="140">
        <v>0</v>
      </c>
      <c r="T213" s="141">
        <f>S213*H213</f>
        <v>0</v>
      </c>
      <c r="AR213" s="142" t="s">
        <v>146</v>
      </c>
      <c r="AT213" s="142" t="s">
        <v>142</v>
      </c>
      <c r="AU213" s="142" t="s">
        <v>78</v>
      </c>
      <c r="AY213" s="14" t="s">
        <v>138</v>
      </c>
      <c r="BE213" s="143">
        <f>IF(N213="základní",J213,0)</f>
        <v>0</v>
      </c>
      <c r="BF213" s="143">
        <f>IF(N213="snížená",J213,0)</f>
        <v>0</v>
      </c>
      <c r="BG213" s="143">
        <f>IF(N213="zákl. přenesená",J213,0)</f>
        <v>0</v>
      </c>
      <c r="BH213" s="143">
        <f>IF(N213="sníž. přenesená",J213,0)</f>
        <v>0</v>
      </c>
      <c r="BI213" s="143">
        <f>IF(N213="nulová",J213,0)</f>
        <v>0</v>
      </c>
      <c r="BJ213" s="14" t="s">
        <v>86</v>
      </c>
      <c r="BK213" s="143">
        <f>ROUND(I213*H213,2)</f>
        <v>0</v>
      </c>
      <c r="BL213" s="14" t="s">
        <v>146</v>
      </c>
      <c r="BM213" s="142" t="s">
        <v>1106</v>
      </c>
    </row>
    <row r="214" spans="2:65" s="1" customFormat="1" ht="10.199999999999999">
      <c r="B214" s="29"/>
      <c r="D214" s="144" t="s">
        <v>148</v>
      </c>
      <c r="F214" s="145" t="s">
        <v>1105</v>
      </c>
      <c r="I214" s="146"/>
      <c r="L214" s="29"/>
      <c r="M214" s="147"/>
      <c r="T214" s="53"/>
      <c r="AT214" s="14" t="s">
        <v>148</v>
      </c>
      <c r="AU214" s="14" t="s">
        <v>78</v>
      </c>
    </row>
    <row r="215" spans="2:65" s="1" customFormat="1" ht="16.5" customHeight="1">
      <c r="B215" s="29"/>
      <c r="C215" s="130" t="s">
        <v>343</v>
      </c>
      <c r="D215" s="130" t="s">
        <v>142</v>
      </c>
      <c r="E215" s="131" t="s">
        <v>1107</v>
      </c>
      <c r="F215" s="132" t="s">
        <v>1108</v>
      </c>
      <c r="G215" s="133" t="s">
        <v>187</v>
      </c>
      <c r="H215" s="134">
        <v>15</v>
      </c>
      <c r="I215" s="135"/>
      <c r="J215" s="136">
        <f>ROUND(I215*H215,2)</f>
        <v>0</v>
      </c>
      <c r="K215" s="137"/>
      <c r="L215" s="29"/>
      <c r="M215" s="138" t="s">
        <v>1</v>
      </c>
      <c r="N215" s="139" t="s">
        <v>43</v>
      </c>
      <c r="P215" s="140">
        <f>O215*H215</f>
        <v>0</v>
      </c>
      <c r="Q215" s="140">
        <v>0</v>
      </c>
      <c r="R215" s="140">
        <f>Q215*H215</f>
        <v>0</v>
      </c>
      <c r="S215" s="140">
        <v>0</v>
      </c>
      <c r="T215" s="141">
        <f>S215*H215</f>
        <v>0</v>
      </c>
      <c r="AR215" s="142" t="s">
        <v>146</v>
      </c>
      <c r="AT215" s="142" t="s">
        <v>142</v>
      </c>
      <c r="AU215" s="142" t="s">
        <v>78</v>
      </c>
      <c r="AY215" s="14" t="s">
        <v>138</v>
      </c>
      <c r="BE215" s="143">
        <f>IF(N215="základní",J215,0)</f>
        <v>0</v>
      </c>
      <c r="BF215" s="143">
        <f>IF(N215="snížená",J215,0)</f>
        <v>0</v>
      </c>
      <c r="BG215" s="143">
        <f>IF(N215="zákl. přenesená",J215,0)</f>
        <v>0</v>
      </c>
      <c r="BH215" s="143">
        <f>IF(N215="sníž. přenesená",J215,0)</f>
        <v>0</v>
      </c>
      <c r="BI215" s="143">
        <f>IF(N215="nulová",J215,0)</f>
        <v>0</v>
      </c>
      <c r="BJ215" s="14" t="s">
        <v>86</v>
      </c>
      <c r="BK215" s="143">
        <f>ROUND(I215*H215,2)</f>
        <v>0</v>
      </c>
      <c r="BL215" s="14" t="s">
        <v>146</v>
      </c>
      <c r="BM215" s="142" t="s">
        <v>1109</v>
      </c>
    </row>
    <row r="216" spans="2:65" s="1" customFormat="1" ht="10.199999999999999">
      <c r="B216" s="29"/>
      <c r="D216" s="144" t="s">
        <v>148</v>
      </c>
      <c r="F216" s="145" t="s">
        <v>1108</v>
      </c>
      <c r="I216" s="146"/>
      <c r="L216" s="29"/>
      <c r="M216" s="147"/>
      <c r="T216" s="53"/>
      <c r="AT216" s="14" t="s">
        <v>148</v>
      </c>
      <c r="AU216" s="14" t="s">
        <v>78</v>
      </c>
    </row>
    <row r="217" spans="2:65" s="1" customFormat="1" ht="16.5" customHeight="1">
      <c r="B217" s="29"/>
      <c r="C217" s="130" t="s">
        <v>172</v>
      </c>
      <c r="D217" s="130" t="s">
        <v>142</v>
      </c>
      <c r="E217" s="131" t="s">
        <v>1110</v>
      </c>
      <c r="F217" s="132" t="s">
        <v>1111</v>
      </c>
      <c r="G217" s="133" t="s">
        <v>187</v>
      </c>
      <c r="H217" s="134">
        <v>150</v>
      </c>
      <c r="I217" s="135"/>
      <c r="J217" s="136">
        <f>ROUND(I217*H217,2)</f>
        <v>0</v>
      </c>
      <c r="K217" s="137"/>
      <c r="L217" s="29"/>
      <c r="M217" s="138" t="s">
        <v>1</v>
      </c>
      <c r="N217" s="139" t="s">
        <v>43</v>
      </c>
      <c r="P217" s="140">
        <f>O217*H217</f>
        <v>0</v>
      </c>
      <c r="Q217" s="140">
        <v>0</v>
      </c>
      <c r="R217" s="140">
        <f>Q217*H217</f>
        <v>0</v>
      </c>
      <c r="S217" s="140">
        <v>0</v>
      </c>
      <c r="T217" s="141">
        <f>S217*H217</f>
        <v>0</v>
      </c>
      <c r="AR217" s="142" t="s">
        <v>146</v>
      </c>
      <c r="AT217" s="142" t="s">
        <v>142</v>
      </c>
      <c r="AU217" s="142" t="s">
        <v>78</v>
      </c>
      <c r="AY217" s="14" t="s">
        <v>138</v>
      </c>
      <c r="BE217" s="143">
        <f>IF(N217="základní",J217,0)</f>
        <v>0</v>
      </c>
      <c r="BF217" s="143">
        <f>IF(N217="snížená",J217,0)</f>
        <v>0</v>
      </c>
      <c r="BG217" s="143">
        <f>IF(N217="zákl. přenesená",J217,0)</f>
        <v>0</v>
      </c>
      <c r="BH217" s="143">
        <f>IF(N217="sníž. přenesená",J217,0)</f>
        <v>0</v>
      </c>
      <c r="BI217" s="143">
        <f>IF(N217="nulová",J217,0)</f>
        <v>0</v>
      </c>
      <c r="BJ217" s="14" t="s">
        <v>86</v>
      </c>
      <c r="BK217" s="143">
        <f>ROUND(I217*H217,2)</f>
        <v>0</v>
      </c>
      <c r="BL217" s="14" t="s">
        <v>146</v>
      </c>
      <c r="BM217" s="142" t="s">
        <v>1112</v>
      </c>
    </row>
    <row r="218" spans="2:65" s="1" customFormat="1" ht="10.199999999999999">
      <c r="B218" s="29"/>
      <c r="D218" s="144" t="s">
        <v>148</v>
      </c>
      <c r="F218" s="145" t="s">
        <v>1111</v>
      </c>
      <c r="I218" s="146"/>
      <c r="L218" s="29"/>
      <c r="M218" s="147"/>
      <c r="T218" s="53"/>
      <c r="AT218" s="14" t="s">
        <v>148</v>
      </c>
      <c r="AU218" s="14" t="s">
        <v>78</v>
      </c>
    </row>
    <row r="219" spans="2:65" s="1" customFormat="1" ht="16.5" customHeight="1">
      <c r="B219" s="29"/>
      <c r="C219" s="130" t="s">
        <v>159</v>
      </c>
      <c r="D219" s="130" t="s">
        <v>142</v>
      </c>
      <c r="E219" s="131" t="s">
        <v>1113</v>
      </c>
      <c r="F219" s="132" t="s">
        <v>1114</v>
      </c>
      <c r="G219" s="133" t="s">
        <v>187</v>
      </c>
      <c r="H219" s="134">
        <v>15</v>
      </c>
      <c r="I219" s="135"/>
      <c r="J219" s="136">
        <f>ROUND(I219*H219,2)</f>
        <v>0</v>
      </c>
      <c r="K219" s="137"/>
      <c r="L219" s="29"/>
      <c r="M219" s="138" t="s">
        <v>1</v>
      </c>
      <c r="N219" s="139" t="s">
        <v>43</v>
      </c>
      <c r="P219" s="140">
        <f>O219*H219</f>
        <v>0</v>
      </c>
      <c r="Q219" s="140">
        <v>0</v>
      </c>
      <c r="R219" s="140">
        <f>Q219*H219</f>
        <v>0</v>
      </c>
      <c r="S219" s="140">
        <v>0</v>
      </c>
      <c r="T219" s="141">
        <f>S219*H219</f>
        <v>0</v>
      </c>
      <c r="AR219" s="142" t="s">
        <v>146</v>
      </c>
      <c r="AT219" s="142" t="s">
        <v>142</v>
      </c>
      <c r="AU219" s="142" t="s">
        <v>78</v>
      </c>
      <c r="AY219" s="14" t="s">
        <v>138</v>
      </c>
      <c r="BE219" s="143">
        <f>IF(N219="základní",J219,0)</f>
        <v>0</v>
      </c>
      <c r="BF219" s="143">
        <f>IF(N219="snížená",J219,0)</f>
        <v>0</v>
      </c>
      <c r="BG219" s="143">
        <f>IF(N219="zákl. přenesená",J219,0)</f>
        <v>0</v>
      </c>
      <c r="BH219" s="143">
        <f>IF(N219="sníž. přenesená",J219,0)</f>
        <v>0</v>
      </c>
      <c r="BI219" s="143">
        <f>IF(N219="nulová",J219,0)</f>
        <v>0</v>
      </c>
      <c r="BJ219" s="14" t="s">
        <v>86</v>
      </c>
      <c r="BK219" s="143">
        <f>ROUND(I219*H219,2)</f>
        <v>0</v>
      </c>
      <c r="BL219" s="14" t="s">
        <v>146</v>
      </c>
      <c r="BM219" s="142" t="s">
        <v>1115</v>
      </c>
    </row>
    <row r="220" spans="2:65" s="1" customFormat="1" ht="10.199999999999999">
      <c r="B220" s="29"/>
      <c r="D220" s="144" t="s">
        <v>148</v>
      </c>
      <c r="F220" s="145" t="s">
        <v>1114</v>
      </c>
      <c r="I220" s="146"/>
      <c r="L220" s="29"/>
      <c r="M220" s="147"/>
      <c r="T220" s="53"/>
      <c r="AT220" s="14" t="s">
        <v>148</v>
      </c>
      <c r="AU220" s="14" t="s">
        <v>78</v>
      </c>
    </row>
    <row r="221" spans="2:65" s="1" customFormat="1" ht="16.5" customHeight="1">
      <c r="B221" s="29"/>
      <c r="C221" s="130" t="s">
        <v>1116</v>
      </c>
      <c r="D221" s="130" t="s">
        <v>142</v>
      </c>
      <c r="E221" s="131" t="s">
        <v>1117</v>
      </c>
      <c r="F221" s="132" t="s">
        <v>1118</v>
      </c>
      <c r="G221" s="133" t="s">
        <v>187</v>
      </c>
      <c r="H221" s="134">
        <v>10</v>
      </c>
      <c r="I221" s="135"/>
      <c r="J221" s="136">
        <f>ROUND(I221*H221,2)</f>
        <v>0</v>
      </c>
      <c r="K221" s="137"/>
      <c r="L221" s="29"/>
      <c r="M221" s="138" t="s">
        <v>1</v>
      </c>
      <c r="N221" s="139" t="s">
        <v>43</v>
      </c>
      <c r="P221" s="140">
        <f>O221*H221</f>
        <v>0</v>
      </c>
      <c r="Q221" s="140">
        <v>0</v>
      </c>
      <c r="R221" s="140">
        <f>Q221*H221</f>
        <v>0</v>
      </c>
      <c r="S221" s="140">
        <v>0</v>
      </c>
      <c r="T221" s="141">
        <f>S221*H221</f>
        <v>0</v>
      </c>
      <c r="AR221" s="142" t="s">
        <v>146</v>
      </c>
      <c r="AT221" s="142" t="s">
        <v>142</v>
      </c>
      <c r="AU221" s="142" t="s">
        <v>78</v>
      </c>
      <c r="AY221" s="14" t="s">
        <v>138</v>
      </c>
      <c r="BE221" s="143">
        <f>IF(N221="základní",J221,0)</f>
        <v>0</v>
      </c>
      <c r="BF221" s="143">
        <f>IF(N221="snížená",J221,0)</f>
        <v>0</v>
      </c>
      <c r="BG221" s="143">
        <f>IF(N221="zákl. přenesená",J221,0)</f>
        <v>0</v>
      </c>
      <c r="BH221" s="143">
        <f>IF(N221="sníž. přenesená",J221,0)</f>
        <v>0</v>
      </c>
      <c r="BI221" s="143">
        <f>IF(N221="nulová",J221,0)</f>
        <v>0</v>
      </c>
      <c r="BJ221" s="14" t="s">
        <v>86</v>
      </c>
      <c r="BK221" s="143">
        <f>ROUND(I221*H221,2)</f>
        <v>0</v>
      </c>
      <c r="BL221" s="14" t="s">
        <v>146</v>
      </c>
      <c r="BM221" s="142" t="s">
        <v>1119</v>
      </c>
    </row>
    <row r="222" spans="2:65" s="1" customFormat="1" ht="10.199999999999999">
      <c r="B222" s="29"/>
      <c r="D222" s="144" t="s">
        <v>148</v>
      </c>
      <c r="F222" s="145" t="s">
        <v>1118</v>
      </c>
      <c r="I222" s="146"/>
      <c r="L222" s="29"/>
      <c r="M222" s="147"/>
      <c r="T222" s="53"/>
      <c r="AT222" s="14" t="s">
        <v>148</v>
      </c>
      <c r="AU222" s="14" t="s">
        <v>78</v>
      </c>
    </row>
    <row r="223" spans="2:65" s="1" customFormat="1" ht="16.5" customHeight="1">
      <c r="B223" s="29"/>
      <c r="C223" s="130" t="s">
        <v>1120</v>
      </c>
      <c r="D223" s="130" t="s">
        <v>142</v>
      </c>
      <c r="E223" s="131" t="s">
        <v>1121</v>
      </c>
      <c r="F223" s="132" t="s">
        <v>1122</v>
      </c>
      <c r="G223" s="133" t="s">
        <v>1056</v>
      </c>
      <c r="H223" s="134">
        <v>1</v>
      </c>
      <c r="I223" s="135"/>
      <c r="J223" s="136">
        <f>ROUND(I223*H223,2)</f>
        <v>0</v>
      </c>
      <c r="K223" s="137"/>
      <c r="L223" s="29"/>
      <c r="M223" s="138" t="s">
        <v>1</v>
      </c>
      <c r="N223" s="139" t="s">
        <v>43</v>
      </c>
      <c r="P223" s="140">
        <f>O223*H223</f>
        <v>0</v>
      </c>
      <c r="Q223" s="140">
        <v>0</v>
      </c>
      <c r="R223" s="140">
        <f>Q223*H223</f>
        <v>0</v>
      </c>
      <c r="S223" s="140">
        <v>0</v>
      </c>
      <c r="T223" s="141">
        <f>S223*H223</f>
        <v>0</v>
      </c>
      <c r="AR223" s="142" t="s">
        <v>146</v>
      </c>
      <c r="AT223" s="142" t="s">
        <v>142</v>
      </c>
      <c r="AU223" s="142" t="s">
        <v>78</v>
      </c>
      <c r="AY223" s="14" t="s">
        <v>138</v>
      </c>
      <c r="BE223" s="143">
        <f>IF(N223="základní",J223,0)</f>
        <v>0</v>
      </c>
      <c r="BF223" s="143">
        <f>IF(N223="snížená",J223,0)</f>
        <v>0</v>
      </c>
      <c r="BG223" s="143">
        <f>IF(N223="zákl. přenesená",J223,0)</f>
        <v>0</v>
      </c>
      <c r="BH223" s="143">
        <f>IF(N223="sníž. přenesená",J223,0)</f>
        <v>0</v>
      </c>
      <c r="BI223" s="143">
        <f>IF(N223="nulová",J223,0)</f>
        <v>0</v>
      </c>
      <c r="BJ223" s="14" t="s">
        <v>86</v>
      </c>
      <c r="BK223" s="143">
        <f>ROUND(I223*H223,2)</f>
        <v>0</v>
      </c>
      <c r="BL223" s="14" t="s">
        <v>146</v>
      </c>
      <c r="BM223" s="142" t="s">
        <v>1123</v>
      </c>
    </row>
    <row r="224" spans="2:65" s="1" customFormat="1" ht="10.199999999999999">
      <c r="B224" s="29"/>
      <c r="D224" s="144" t="s">
        <v>148</v>
      </c>
      <c r="F224" s="145" t="s">
        <v>1122</v>
      </c>
      <c r="I224" s="146"/>
      <c r="L224" s="29"/>
      <c r="M224" s="147"/>
      <c r="T224" s="53"/>
      <c r="AT224" s="14" t="s">
        <v>148</v>
      </c>
      <c r="AU224" s="14" t="s">
        <v>78</v>
      </c>
    </row>
    <row r="225" spans="2:65" s="1" customFormat="1" ht="16.5" customHeight="1">
      <c r="B225" s="29"/>
      <c r="C225" s="130" t="s">
        <v>1124</v>
      </c>
      <c r="D225" s="130" t="s">
        <v>142</v>
      </c>
      <c r="E225" s="131" t="s">
        <v>1125</v>
      </c>
      <c r="F225" s="132" t="s">
        <v>1126</v>
      </c>
      <c r="G225" s="133" t="s">
        <v>1056</v>
      </c>
      <c r="H225" s="134">
        <v>1</v>
      </c>
      <c r="I225" s="135"/>
      <c r="J225" s="136">
        <f>ROUND(I225*H225,2)</f>
        <v>0</v>
      </c>
      <c r="K225" s="137"/>
      <c r="L225" s="29"/>
      <c r="M225" s="138" t="s">
        <v>1</v>
      </c>
      <c r="N225" s="139" t="s">
        <v>43</v>
      </c>
      <c r="P225" s="140">
        <f>O225*H225</f>
        <v>0</v>
      </c>
      <c r="Q225" s="140">
        <v>0</v>
      </c>
      <c r="R225" s="140">
        <f>Q225*H225</f>
        <v>0</v>
      </c>
      <c r="S225" s="140">
        <v>0</v>
      </c>
      <c r="T225" s="141">
        <f>S225*H225</f>
        <v>0</v>
      </c>
      <c r="AR225" s="142" t="s">
        <v>146</v>
      </c>
      <c r="AT225" s="142" t="s">
        <v>142</v>
      </c>
      <c r="AU225" s="142" t="s">
        <v>78</v>
      </c>
      <c r="AY225" s="14" t="s">
        <v>138</v>
      </c>
      <c r="BE225" s="143">
        <f>IF(N225="základní",J225,0)</f>
        <v>0</v>
      </c>
      <c r="BF225" s="143">
        <f>IF(N225="snížená",J225,0)</f>
        <v>0</v>
      </c>
      <c r="BG225" s="143">
        <f>IF(N225="zákl. přenesená",J225,0)</f>
        <v>0</v>
      </c>
      <c r="BH225" s="143">
        <f>IF(N225="sníž. přenesená",J225,0)</f>
        <v>0</v>
      </c>
      <c r="BI225" s="143">
        <f>IF(N225="nulová",J225,0)</f>
        <v>0</v>
      </c>
      <c r="BJ225" s="14" t="s">
        <v>86</v>
      </c>
      <c r="BK225" s="143">
        <f>ROUND(I225*H225,2)</f>
        <v>0</v>
      </c>
      <c r="BL225" s="14" t="s">
        <v>146</v>
      </c>
      <c r="BM225" s="142" t="s">
        <v>1127</v>
      </c>
    </row>
    <row r="226" spans="2:65" s="1" customFormat="1" ht="10.199999999999999">
      <c r="B226" s="29"/>
      <c r="D226" s="144" t="s">
        <v>148</v>
      </c>
      <c r="F226" s="145" t="s">
        <v>1126</v>
      </c>
      <c r="I226" s="146"/>
      <c r="L226" s="29"/>
      <c r="M226" s="147"/>
      <c r="T226" s="53"/>
      <c r="AT226" s="14" t="s">
        <v>148</v>
      </c>
      <c r="AU226" s="14" t="s">
        <v>78</v>
      </c>
    </row>
    <row r="227" spans="2:65" s="1" customFormat="1" ht="16.5" customHeight="1">
      <c r="B227" s="29"/>
      <c r="C227" s="130" t="s">
        <v>1128</v>
      </c>
      <c r="D227" s="130" t="s">
        <v>142</v>
      </c>
      <c r="E227" s="131" t="s">
        <v>1129</v>
      </c>
      <c r="F227" s="132" t="s">
        <v>1130</v>
      </c>
      <c r="G227" s="133" t="s">
        <v>1056</v>
      </c>
      <c r="H227" s="134">
        <v>1</v>
      </c>
      <c r="I227" s="135"/>
      <c r="J227" s="136">
        <f>ROUND(I227*H227,2)</f>
        <v>0</v>
      </c>
      <c r="K227" s="137"/>
      <c r="L227" s="29"/>
      <c r="M227" s="138" t="s">
        <v>1</v>
      </c>
      <c r="N227" s="139" t="s">
        <v>43</v>
      </c>
      <c r="P227" s="140">
        <f>O227*H227</f>
        <v>0</v>
      </c>
      <c r="Q227" s="140">
        <v>0</v>
      </c>
      <c r="R227" s="140">
        <f>Q227*H227</f>
        <v>0</v>
      </c>
      <c r="S227" s="140">
        <v>0</v>
      </c>
      <c r="T227" s="141">
        <f>S227*H227</f>
        <v>0</v>
      </c>
      <c r="AR227" s="142" t="s">
        <v>146</v>
      </c>
      <c r="AT227" s="142" t="s">
        <v>142</v>
      </c>
      <c r="AU227" s="142" t="s">
        <v>78</v>
      </c>
      <c r="AY227" s="14" t="s">
        <v>138</v>
      </c>
      <c r="BE227" s="143">
        <f>IF(N227="základní",J227,0)</f>
        <v>0</v>
      </c>
      <c r="BF227" s="143">
        <f>IF(N227="snížená",J227,0)</f>
        <v>0</v>
      </c>
      <c r="BG227" s="143">
        <f>IF(N227="zákl. přenesená",J227,0)</f>
        <v>0</v>
      </c>
      <c r="BH227" s="143">
        <f>IF(N227="sníž. přenesená",J227,0)</f>
        <v>0</v>
      </c>
      <c r="BI227" s="143">
        <f>IF(N227="nulová",J227,0)</f>
        <v>0</v>
      </c>
      <c r="BJ227" s="14" t="s">
        <v>86</v>
      </c>
      <c r="BK227" s="143">
        <f>ROUND(I227*H227,2)</f>
        <v>0</v>
      </c>
      <c r="BL227" s="14" t="s">
        <v>146</v>
      </c>
      <c r="BM227" s="142" t="s">
        <v>1131</v>
      </c>
    </row>
    <row r="228" spans="2:65" s="1" customFormat="1" ht="10.199999999999999">
      <c r="B228" s="29"/>
      <c r="D228" s="144" t="s">
        <v>148</v>
      </c>
      <c r="F228" s="145" t="s">
        <v>1130</v>
      </c>
      <c r="I228" s="146"/>
      <c r="L228" s="29"/>
      <c r="M228" s="147"/>
      <c r="T228" s="53"/>
      <c r="AT228" s="14" t="s">
        <v>148</v>
      </c>
      <c r="AU228" s="14" t="s">
        <v>78</v>
      </c>
    </row>
    <row r="229" spans="2:65" s="1" customFormat="1" ht="16.5" customHeight="1">
      <c r="B229" s="29"/>
      <c r="C229" s="130" t="s">
        <v>1132</v>
      </c>
      <c r="D229" s="130" t="s">
        <v>142</v>
      </c>
      <c r="E229" s="131" t="s">
        <v>1133</v>
      </c>
      <c r="F229" s="132" t="s">
        <v>1134</v>
      </c>
      <c r="G229" s="133" t="s">
        <v>334</v>
      </c>
      <c r="H229" s="134">
        <v>1</v>
      </c>
      <c r="I229" s="135"/>
      <c r="J229" s="136">
        <f>ROUND(I229*H229,2)</f>
        <v>0</v>
      </c>
      <c r="K229" s="137"/>
      <c r="L229" s="29"/>
      <c r="M229" s="138" t="s">
        <v>1</v>
      </c>
      <c r="N229" s="139" t="s">
        <v>43</v>
      </c>
      <c r="P229" s="140">
        <f>O229*H229</f>
        <v>0</v>
      </c>
      <c r="Q229" s="140">
        <v>0</v>
      </c>
      <c r="R229" s="140">
        <f>Q229*H229</f>
        <v>0</v>
      </c>
      <c r="S229" s="140">
        <v>0</v>
      </c>
      <c r="T229" s="141">
        <f>S229*H229</f>
        <v>0</v>
      </c>
      <c r="AR229" s="142" t="s">
        <v>146</v>
      </c>
      <c r="AT229" s="142" t="s">
        <v>142</v>
      </c>
      <c r="AU229" s="142" t="s">
        <v>78</v>
      </c>
      <c r="AY229" s="14" t="s">
        <v>138</v>
      </c>
      <c r="BE229" s="143">
        <f>IF(N229="základní",J229,0)</f>
        <v>0</v>
      </c>
      <c r="BF229" s="143">
        <f>IF(N229="snížená",J229,0)</f>
        <v>0</v>
      </c>
      <c r="BG229" s="143">
        <f>IF(N229="zákl. přenesená",J229,0)</f>
        <v>0</v>
      </c>
      <c r="BH229" s="143">
        <f>IF(N229="sníž. přenesená",J229,0)</f>
        <v>0</v>
      </c>
      <c r="BI229" s="143">
        <f>IF(N229="nulová",J229,0)</f>
        <v>0</v>
      </c>
      <c r="BJ229" s="14" t="s">
        <v>86</v>
      </c>
      <c r="BK229" s="143">
        <f>ROUND(I229*H229,2)</f>
        <v>0</v>
      </c>
      <c r="BL229" s="14" t="s">
        <v>146</v>
      </c>
      <c r="BM229" s="142" t="s">
        <v>1135</v>
      </c>
    </row>
    <row r="230" spans="2:65" s="1" customFormat="1" ht="10.199999999999999">
      <c r="B230" s="29"/>
      <c r="D230" s="144" t="s">
        <v>148</v>
      </c>
      <c r="F230" s="145" t="s">
        <v>1134</v>
      </c>
      <c r="I230" s="146"/>
      <c r="L230" s="29"/>
      <c r="M230" s="169"/>
      <c r="N230" s="170"/>
      <c r="O230" s="170"/>
      <c r="P230" s="170"/>
      <c r="Q230" s="170"/>
      <c r="R230" s="170"/>
      <c r="S230" s="170"/>
      <c r="T230" s="171"/>
      <c r="AT230" s="14" t="s">
        <v>148</v>
      </c>
      <c r="AU230" s="14" t="s">
        <v>78</v>
      </c>
    </row>
    <row r="231" spans="2:65" s="1" customFormat="1" ht="6.9" customHeight="1">
      <c r="B231" s="41"/>
      <c r="C231" s="42"/>
      <c r="D231" s="42"/>
      <c r="E231" s="42"/>
      <c r="F231" s="42"/>
      <c r="G231" s="42"/>
      <c r="H231" s="42"/>
      <c r="I231" s="42"/>
      <c r="J231" s="42"/>
      <c r="K231" s="42"/>
      <c r="L231" s="29"/>
    </row>
  </sheetData>
  <sheetProtection algorithmName="SHA-512" hashValue="zsF1099ZZbZZW/ch4yL8ufJKaTSnF7OqJY0amYacOR2D1vSOOjuRshRnBSIZ8kBxijpVwI3NrI45t79LH9egOw==" saltValue="xyvVB3+HDi9dUE2d7CGCGbcOc5h8d9/9BgGBsv6wvkUzXrBjoG87XqKHaFgJatc//6aFixU8XskRQFm0O5HkjA==" spinCount="100000" sheet="1" objects="1" scenarios="1" formatColumns="0" formatRows="0" autoFilter="0"/>
  <autoFilter ref="C115:K230" xr:uid="{00000000-0009-0000-0000-000003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43-24-7P1 - Strojní techn...</vt:lpstr>
      <vt:lpstr>43-24-7P2 - Plynová odběr...</vt:lpstr>
      <vt:lpstr>43-24-7P3 - Elektroinstal...</vt:lpstr>
      <vt:lpstr>'43-24-7P1 - Strojní techn...'!Názvy_tisku</vt:lpstr>
      <vt:lpstr>'43-24-7P2 - Plynová odběr...'!Názvy_tisku</vt:lpstr>
      <vt:lpstr>'43-24-7P3 - Elektroinstal...'!Názvy_tisku</vt:lpstr>
      <vt:lpstr>'Rekapitulace stavby'!Názvy_tisku</vt:lpstr>
      <vt:lpstr>'43-24-7P1 - Strojní techn...'!Oblast_tisku</vt:lpstr>
      <vt:lpstr>'43-24-7P2 - Plynová odběr...'!Oblast_tisku</vt:lpstr>
      <vt:lpstr>'43-24-7P3 - Elektroinstal...'!Oblast_tisku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NB1-3D\MIOT</dc:creator>
  <cp:lastModifiedBy>Zubíček Jaromír</cp:lastModifiedBy>
  <dcterms:created xsi:type="dcterms:W3CDTF">2024-07-30T10:04:48Z</dcterms:created>
  <dcterms:modified xsi:type="dcterms:W3CDTF">2025-01-06T14:22:34Z</dcterms:modified>
</cp:coreProperties>
</file>