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E:\Rozpočty 0624\74-Zezula\"/>
    </mc:Choice>
  </mc:AlternateContent>
  <xr:revisionPtr revIDLastSave="0" documentId="8_{F1E2FB09-C864-4278-A20F-68AC67716A84}" xr6:coauthVersionLast="45" xr6:coauthVersionMax="45" xr10:uidLastSave="{00000000-0000-0000-0000-000000000000}"/>
  <bookViews>
    <workbookView xWindow="-25308" yWindow="408" windowWidth="25416" windowHeight="15372" activeTab="1" xr2:uid="{00000000-000D-0000-FFFF-FFFF00000000}"/>
  </bookViews>
  <sheets>
    <sheet name="Pokyny pro vyplnění" sheetId="11" r:id="rId1"/>
    <sheet name="Stavba" sheetId="1" r:id="rId2"/>
    <sheet name="VzorPolozky" sheetId="10" state="hidden" r:id="rId3"/>
    <sheet name="01 742402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74240201 Pol'!$1:$7</definedName>
    <definedName name="oadresa">Stavba!$D$6</definedName>
    <definedName name="Objednatel" localSheetId="1">Stavba!$D$5</definedName>
    <definedName name="Objekt" localSheetId="1">Stavba!$B$38</definedName>
    <definedName name="_xlnm.Print_Area" localSheetId="3">'01 74240201 Pol'!$A$1:$Y$150</definedName>
    <definedName name="_xlnm.Print_Area" localSheetId="1">Stavba!$A$1:$J$136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35" i="1" l="1"/>
  <c r="I134" i="1"/>
  <c r="I133" i="1"/>
  <c r="I132" i="1"/>
  <c r="I131" i="1"/>
  <c r="I17" i="1" s="1"/>
  <c r="I130" i="1"/>
  <c r="I129" i="1"/>
  <c r="I128" i="1"/>
  <c r="I127" i="1"/>
  <c r="I126" i="1"/>
  <c r="I125" i="1"/>
  <c r="I124" i="1"/>
  <c r="G42" i="1"/>
  <c r="F42" i="1"/>
  <c r="G41" i="1"/>
  <c r="F41" i="1"/>
  <c r="G39" i="1"/>
  <c r="H39" i="1" s="1"/>
  <c r="I39" i="1" s="1"/>
  <c r="I43" i="1" s="1"/>
  <c r="F39" i="1"/>
  <c r="G149" i="12"/>
  <c r="BA147" i="12"/>
  <c r="BA142" i="12"/>
  <c r="BA54" i="12"/>
  <c r="G9" i="12"/>
  <c r="I9" i="12"/>
  <c r="I8" i="12" s="1"/>
  <c r="K9" i="12"/>
  <c r="K8" i="12" s="1"/>
  <c r="M9" i="12"/>
  <c r="O9" i="12"/>
  <c r="O8" i="12" s="1"/>
  <c r="Q9" i="12"/>
  <c r="Q8" i="12" s="1"/>
  <c r="V9" i="12"/>
  <c r="G12" i="12"/>
  <c r="I12" i="12"/>
  <c r="K12" i="12"/>
  <c r="M12" i="12"/>
  <c r="O12" i="12"/>
  <c r="Q12" i="12"/>
  <c r="V12" i="12"/>
  <c r="G14" i="12"/>
  <c r="I14" i="12"/>
  <c r="K14" i="12"/>
  <c r="M14" i="12"/>
  <c r="O14" i="12"/>
  <c r="Q14" i="12"/>
  <c r="V14" i="12"/>
  <c r="G16" i="12"/>
  <c r="M16" i="12" s="1"/>
  <c r="I16" i="12"/>
  <c r="K16" i="12"/>
  <c r="O16" i="12"/>
  <c r="Q16" i="12"/>
  <c r="V16" i="12"/>
  <c r="G19" i="12"/>
  <c r="M19" i="12" s="1"/>
  <c r="I19" i="12"/>
  <c r="K19" i="12"/>
  <c r="O19" i="12"/>
  <c r="Q19" i="12"/>
  <c r="V19" i="12"/>
  <c r="G22" i="12"/>
  <c r="M22" i="12" s="1"/>
  <c r="I22" i="12"/>
  <c r="K22" i="12"/>
  <c r="O22" i="12"/>
  <c r="Q22" i="12"/>
  <c r="V22" i="12"/>
  <c r="V8" i="12" s="1"/>
  <c r="Q25" i="12"/>
  <c r="G26" i="12"/>
  <c r="I26" i="12"/>
  <c r="I25" i="12" s="1"/>
  <c r="K26" i="12"/>
  <c r="K25" i="12" s="1"/>
  <c r="M26" i="12"/>
  <c r="O26" i="12"/>
  <c r="O25" i="12" s="1"/>
  <c r="Q26" i="12"/>
  <c r="V26" i="12"/>
  <c r="G29" i="12"/>
  <c r="G25" i="12" s="1"/>
  <c r="I29" i="12"/>
  <c r="K29" i="12"/>
  <c r="M29" i="12"/>
  <c r="M25" i="12" s="1"/>
  <c r="O29" i="12"/>
  <c r="Q29" i="12"/>
  <c r="V29" i="12"/>
  <c r="V25" i="12" s="1"/>
  <c r="K32" i="12"/>
  <c r="G33" i="12"/>
  <c r="M33" i="12" s="1"/>
  <c r="I33" i="12"/>
  <c r="I32" i="12" s="1"/>
  <c r="K33" i="12"/>
  <c r="O33" i="12"/>
  <c r="O32" i="12" s="1"/>
  <c r="Q33" i="12"/>
  <c r="Q32" i="12" s="1"/>
  <c r="V33" i="12"/>
  <c r="G36" i="12"/>
  <c r="M36" i="12" s="1"/>
  <c r="I36" i="12"/>
  <c r="K36" i="12"/>
  <c r="O36" i="12"/>
  <c r="Q36" i="12"/>
  <c r="V36" i="12"/>
  <c r="V32" i="12" s="1"/>
  <c r="G39" i="12"/>
  <c r="I39" i="12"/>
  <c r="K39" i="12"/>
  <c r="M39" i="12"/>
  <c r="O39" i="12"/>
  <c r="Q39" i="12"/>
  <c r="V39" i="12"/>
  <c r="G43" i="12"/>
  <c r="I43" i="12"/>
  <c r="K43" i="12"/>
  <c r="M43" i="12"/>
  <c r="O43" i="12"/>
  <c r="Q43" i="12"/>
  <c r="V43" i="12"/>
  <c r="G48" i="12"/>
  <c r="G47" i="12" s="1"/>
  <c r="I48" i="12"/>
  <c r="K48" i="12"/>
  <c r="K47" i="12" s="1"/>
  <c r="O48" i="12"/>
  <c r="Q48" i="12"/>
  <c r="Q47" i="12" s="1"/>
  <c r="V48" i="12"/>
  <c r="V47" i="12" s="1"/>
  <c r="G50" i="12"/>
  <c r="M50" i="12" s="1"/>
  <c r="I50" i="12"/>
  <c r="I47" i="12" s="1"/>
  <c r="K50" i="12"/>
  <c r="O50" i="12"/>
  <c r="O47" i="12" s="1"/>
  <c r="Q50" i="12"/>
  <c r="V50" i="12"/>
  <c r="G53" i="12"/>
  <c r="I53" i="12"/>
  <c r="K53" i="12"/>
  <c r="K52" i="12" s="1"/>
  <c r="M53" i="12"/>
  <c r="O53" i="12"/>
  <c r="Q53" i="12"/>
  <c r="Q52" i="12" s="1"/>
  <c r="V53" i="12"/>
  <c r="G56" i="12"/>
  <c r="I56" i="12"/>
  <c r="I52" i="12" s="1"/>
  <c r="K56" i="12"/>
  <c r="M56" i="12"/>
  <c r="O56" i="12"/>
  <c r="O52" i="12" s="1"/>
  <c r="Q56" i="12"/>
  <c r="V56" i="12"/>
  <c r="G59" i="12"/>
  <c r="I59" i="12"/>
  <c r="K59" i="12"/>
  <c r="M59" i="12"/>
  <c r="O59" i="12"/>
  <c r="Q59" i="12"/>
  <c r="V59" i="12"/>
  <c r="G62" i="12"/>
  <c r="M62" i="12" s="1"/>
  <c r="I62" i="12"/>
  <c r="K62" i="12"/>
  <c r="O62" i="12"/>
  <c r="Q62" i="12"/>
  <c r="V62" i="12"/>
  <c r="G65" i="12"/>
  <c r="M65" i="12" s="1"/>
  <c r="I65" i="12"/>
  <c r="K65" i="12"/>
  <c r="O65" i="12"/>
  <c r="Q65" i="12"/>
  <c r="V65" i="12"/>
  <c r="G69" i="12"/>
  <c r="G52" i="12" s="1"/>
  <c r="I69" i="12"/>
  <c r="K69" i="12"/>
  <c r="O69" i="12"/>
  <c r="Q69" i="12"/>
  <c r="V69" i="12"/>
  <c r="V52" i="12" s="1"/>
  <c r="G73" i="12"/>
  <c r="I73" i="12"/>
  <c r="K73" i="12"/>
  <c r="M73" i="12"/>
  <c r="O73" i="12"/>
  <c r="Q73" i="12"/>
  <c r="V73" i="12"/>
  <c r="G77" i="12"/>
  <c r="I77" i="12"/>
  <c r="K77" i="12"/>
  <c r="M77" i="12"/>
  <c r="O77" i="12"/>
  <c r="Q77" i="12"/>
  <c r="V77" i="12"/>
  <c r="G82" i="12"/>
  <c r="I82" i="12"/>
  <c r="K82" i="12"/>
  <c r="M82" i="12"/>
  <c r="O82" i="12"/>
  <c r="Q82" i="12"/>
  <c r="V82" i="12"/>
  <c r="G86" i="12"/>
  <c r="M86" i="12" s="1"/>
  <c r="I86" i="12"/>
  <c r="K86" i="12"/>
  <c r="O86" i="12"/>
  <c r="Q86" i="12"/>
  <c r="V86" i="12"/>
  <c r="I91" i="12"/>
  <c r="K91" i="12"/>
  <c r="G92" i="12"/>
  <c r="G91" i="12" s="1"/>
  <c r="I92" i="12"/>
  <c r="K92" i="12"/>
  <c r="O92" i="12"/>
  <c r="O91" i="12" s="1"/>
  <c r="Q92" i="12"/>
  <c r="Q91" i="12" s="1"/>
  <c r="V92" i="12"/>
  <c r="V91" i="12" s="1"/>
  <c r="G98" i="12"/>
  <c r="I98" i="12"/>
  <c r="I97" i="12" s="1"/>
  <c r="K98" i="12"/>
  <c r="K97" i="12" s="1"/>
  <c r="M98" i="12"/>
  <c r="O98" i="12"/>
  <c r="O97" i="12" s="1"/>
  <c r="Q98" i="12"/>
  <c r="V98" i="12"/>
  <c r="G99" i="12"/>
  <c r="G97" i="12" s="1"/>
  <c r="I99" i="12"/>
  <c r="K99" i="12"/>
  <c r="M99" i="12"/>
  <c r="O99" i="12"/>
  <c r="Q99" i="12"/>
  <c r="V99" i="12"/>
  <c r="V97" i="12" s="1"/>
  <c r="G101" i="12"/>
  <c r="M101" i="12" s="1"/>
  <c r="I101" i="12"/>
  <c r="K101" i="12"/>
  <c r="O101" i="12"/>
  <c r="Q101" i="12"/>
  <c r="V101" i="12"/>
  <c r="G103" i="12"/>
  <c r="M103" i="12" s="1"/>
  <c r="I103" i="12"/>
  <c r="K103" i="12"/>
  <c r="O103" i="12"/>
  <c r="Q103" i="12"/>
  <c r="V103" i="12"/>
  <c r="G105" i="12"/>
  <c r="M105" i="12" s="1"/>
  <c r="I105" i="12"/>
  <c r="K105" i="12"/>
  <c r="O105" i="12"/>
  <c r="Q105" i="12"/>
  <c r="V105" i="12"/>
  <c r="G107" i="12"/>
  <c r="I107" i="12"/>
  <c r="K107" i="12"/>
  <c r="M107" i="12"/>
  <c r="O107" i="12"/>
  <c r="Q107" i="12"/>
  <c r="Q97" i="12" s="1"/>
  <c r="V107" i="12"/>
  <c r="G109" i="12"/>
  <c r="I109" i="12"/>
  <c r="K109" i="12"/>
  <c r="M109" i="12"/>
  <c r="O109" i="12"/>
  <c r="Q109" i="12"/>
  <c r="V109" i="12"/>
  <c r="G111" i="12"/>
  <c r="I111" i="12"/>
  <c r="K111" i="12"/>
  <c r="M111" i="12"/>
  <c r="O111" i="12"/>
  <c r="Q111" i="12"/>
  <c r="V111" i="12"/>
  <c r="G114" i="12"/>
  <c r="G113" i="12" s="1"/>
  <c r="I114" i="12"/>
  <c r="I113" i="12" s="1"/>
  <c r="K114" i="12"/>
  <c r="O114" i="12"/>
  <c r="O113" i="12" s="1"/>
  <c r="Q114" i="12"/>
  <c r="Q113" i="12" s="1"/>
  <c r="V114" i="12"/>
  <c r="V113" i="12" s="1"/>
  <c r="G117" i="12"/>
  <c r="M117" i="12" s="1"/>
  <c r="I117" i="12"/>
  <c r="K117" i="12"/>
  <c r="O117" i="12"/>
  <c r="Q117" i="12"/>
  <c r="V117" i="12"/>
  <c r="G120" i="12"/>
  <c r="I120" i="12"/>
  <c r="K120" i="12"/>
  <c r="M120" i="12"/>
  <c r="O120" i="12"/>
  <c r="Q120" i="12"/>
  <c r="V120" i="12"/>
  <c r="G122" i="12"/>
  <c r="I122" i="12"/>
  <c r="K122" i="12"/>
  <c r="M122" i="12"/>
  <c r="O122" i="12"/>
  <c r="Q122" i="12"/>
  <c r="V122" i="12"/>
  <c r="G124" i="12"/>
  <c r="I124" i="12"/>
  <c r="K124" i="12"/>
  <c r="M124" i="12"/>
  <c r="O124" i="12"/>
  <c r="Q124" i="12"/>
  <c r="V124" i="12"/>
  <c r="G125" i="12"/>
  <c r="M125" i="12" s="1"/>
  <c r="I125" i="12"/>
  <c r="K125" i="12"/>
  <c r="K113" i="12" s="1"/>
  <c r="O125" i="12"/>
  <c r="Q125" i="12"/>
  <c r="V125" i="12"/>
  <c r="I126" i="12"/>
  <c r="G127" i="12"/>
  <c r="G126" i="12" s="1"/>
  <c r="I127" i="12"/>
  <c r="K127" i="12"/>
  <c r="O127" i="12"/>
  <c r="O126" i="12" s="1"/>
  <c r="Q127" i="12"/>
  <c r="Q126" i="12" s="1"/>
  <c r="V127" i="12"/>
  <c r="V126" i="12" s="1"/>
  <c r="G129" i="12"/>
  <c r="I129" i="12"/>
  <c r="K129" i="12"/>
  <c r="K126" i="12" s="1"/>
  <c r="M129" i="12"/>
  <c r="O129" i="12"/>
  <c r="Q129" i="12"/>
  <c r="V129" i="12"/>
  <c r="G131" i="12"/>
  <c r="I131" i="12"/>
  <c r="K131" i="12"/>
  <c r="M131" i="12"/>
  <c r="O131" i="12"/>
  <c r="Q131" i="12"/>
  <c r="V131" i="12"/>
  <c r="G134" i="12"/>
  <c r="I134" i="12"/>
  <c r="K134" i="12"/>
  <c r="M134" i="12"/>
  <c r="O134" i="12"/>
  <c r="Q134" i="12"/>
  <c r="V134" i="12"/>
  <c r="K136" i="12"/>
  <c r="G137" i="12"/>
  <c r="G136" i="12" s="1"/>
  <c r="I137" i="12"/>
  <c r="I136" i="12" s="1"/>
  <c r="K137" i="12"/>
  <c r="O137" i="12"/>
  <c r="O136" i="12" s="1"/>
  <c r="Q137" i="12"/>
  <c r="Q136" i="12" s="1"/>
  <c r="V137" i="12"/>
  <c r="V136" i="12" s="1"/>
  <c r="G138" i="12"/>
  <c r="V138" i="12"/>
  <c r="G139" i="12"/>
  <c r="I139" i="12"/>
  <c r="K139" i="12"/>
  <c r="K138" i="12" s="1"/>
  <c r="M139" i="12"/>
  <c r="M138" i="12" s="1"/>
  <c r="O139" i="12"/>
  <c r="O138" i="12" s="1"/>
  <c r="Q139" i="12"/>
  <c r="Q138" i="12" s="1"/>
  <c r="V139" i="12"/>
  <c r="G141" i="12"/>
  <c r="I141" i="12"/>
  <c r="I138" i="12" s="1"/>
  <c r="K141" i="12"/>
  <c r="M141" i="12"/>
  <c r="O141" i="12"/>
  <c r="Q141" i="12"/>
  <c r="V141" i="12"/>
  <c r="G143" i="12"/>
  <c r="I143" i="12"/>
  <c r="K143" i="12"/>
  <c r="M143" i="12"/>
  <c r="O143" i="12"/>
  <c r="Q143" i="12"/>
  <c r="V143" i="12"/>
  <c r="G145" i="12"/>
  <c r="K145" i="12"/>
  <c r="G146" i="12"/>
  <c r="M146" i="12" s="1"/>
  <c r="M145" i="12" s="1"/>
  <c r="I146" i="12"/>
  <c r="I145" i="12" s="1"/>
  <c r="K146" i="12"/>
  <c r="O146" i="12"/>
  <c r="O145" i="12" s="1"/>
  <c r="Q146" i="12"/>
  <c r="Q145" i="12" s="1"/>
  <c r="V146" i="12"/>
  <c r="V145" i="12" s="1"/>
  <c r="AE149" i="12"/>
  <c r="I20" i="1"/>
  <c r="I19" i="1"/>
  <c r="I18"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3" i="1"/>
  <c r="G43" i="1"/>
  <c r="G25" i="1" s="1"/>
  <c r="A25" i="1" s="1"/>
  <c r="H42" i="1"/>
  <c r="I42" i="1" s="1"/>
  <c r="H41" i="1"/>
  <c r="I41" i="1" s="1"/>
  <c r="H40" i="1"/>
  <c r="I136" i="1" l="1"/>
  <c r="J134" i="1" s="1"/>
  <c r="J127" i="1"/>
  <c r="I16" i="1"/>
  <c r="I21" i="1" s="1"/>
  <c r="J132" i="1"/>
  <c r="J124" i="1"/>
  <c r="A26" i="1"/>
  <c r="G26" i="1"/>
  <c r="G28" i="1"/>
  <c r="G23" i="1"/>
  <c r="M8" i="12"/>
  <c r="M97" i="12"/>
  <c r="M32" i="12"/>
  <c r="M127" i="12"/>
  <c r="M126" i="12" s="1"/>
  <c r="M92" i="12"/>
  <c r="M91" i="12" s="1"/>
  <c r="M69" i="12"/>
  <c r="M52" i="12" s="1"/>
  <c r="M137" i="12"/>
  <c r="M136" i="12" s="1"/>
  <c r="M114" i="12"/>
  <c r="M113" i="12" s="1"/>
  <c r="AF149" i="12"/>
  <c r="M48" i="12"/>
  <c r="M47" i="12" s="1"/>
  <c r="G8" i="12"/>
  <c r="G32" i="12"/>
  <c r="J133" i="1"/>
  <c r="J41" i="1"/>
  <c r="J42" i="1"/>
  <c r="J39" i="1"/>
  <c r="J43" i="1" s="1"/>
  <c r="H43" i="1"/>
  <c r="J28" i="1"/>
  <c r="J26" i="1"/>
  <c r="G38" i="1"/>
  <c r="F38" i="1"/>
  <c r="J23" i="1"/>
  <c r="J24" i="1"/>
  <c r="J25" i="1"/>
  <c r="J27" i="1"/>
  <c r="E24" i="1"/>
  <c r="E26" i="1"/>
  <c r="J131" i="1" l="1"/>
  <c r="J135" i="1"/>
  <c r="J128" i="1"/>
  <c r="J130" i="1"/>
  <c r="J125" i="1"/>
  <c r="J129" i="1"/>
  <c r="J126" i="1"/>
  <c r="A23" i="1"/>
  <c r="J136" i="1" l="1"/>
  <c r="G24" i="1"/>
  <c r="A27" i="1" s="1"/>
  <c r="A24" i="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CC03AB7A-3D4F-4D64-BE61-B7445EF457D7}">
      <text>
        <r>
          <rPr>
            <sz val="9"/>
            <color indexed="81"/>
            <rFont val="Tahoma"/>
            <family val="2"/>
            <charset val="238"/>
          </rPr>
          <t>Jedná se o informaci, zda se jedná o položku, která je do rozpočtu zadána z cenové soustavy RTS, nebo vlastní.</t>
        </r>
      </text>
    </comment>
    <comment ref="T6" authorId="0" shapeId="0" xr:uid="{D147DAF0-9CB6-4935-B485-696D8236C74B}">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<sst xmlns="http://schemas.openxmlformats.org/spreadsheetml/2006/main" count="842" uniqueCount="360">
  <si>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</si>
  <si>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</si>
  <si>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</si>
  <si>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</si>
  <si>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</si>
  <si>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</si>
  <si>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</si>
  <si>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</si>
  <si>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</si>
  <si>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</si>
  <si>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</si>
  <si>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</si>
  <si>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</si>
  <si>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</si>
  <si>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</si>
  <si>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</si>
  <si>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</si>
  <si>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</si>
  <si>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</si>
  <si>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</si>
  <si>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</si>
  <si>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</si>
  <si>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</si>
  <si>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</si>
  <si>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</si>
  <si>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</si>
  <si>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</si>
  <si>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</si>
  <si>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</si>
  <si>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</si>
  <si>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</si>
  <si>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</si>
  <si>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</si>
  <si>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</si>
  <si>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</si>
  <si>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</si>
  <si>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</si>
  <si>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</si>
  <si>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</si>
  <si>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</si>
  <si>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</si>
  <si>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</si>
  <si>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</si>
  <si>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74240201</t>
  </si>
  <si>
    <t>Stavební úpravy jídelny v objektu Jazykového gymnázia Pavla Tigridy</t>
  </si>
  <si>
    <t>01</t>
  </si>
  <si>
    <t>Objekt:</t>
  </si>
  <si>
    <t>Rozpočet:</t>
  </si>
  <si>
    <t>742402</t>
  </si>
  <si>
    <t>Jazykové gymnázium Pavla Tigrida, Ostrava-Poruba, příspěvková organizace</t>
  </si>
  <si>
    <t>Gustava Klimenta 493/3</t>
  </si>
  <si>
    <t>Ostrava - Poruba</t>
  </si>
  <si>
    <t>70800</t>
  </si>
  <si>
    <t>61989011</t>
  </si>
  <si>
    <t>Ing.arch. ZEZULA KAMIL</t>
  </si>
  <si>
    <t>Vřesová 3454</t>
  </si>
  <si>
    <t>Frýdek-Místek-Frýdek</t>
  </si>
  <si>
    <t>73801</t>
  </si>
  <si>
    <t>12093271</t>
  </si>
  <si>
    <t>CZ5512041799</t>
  </si>
  <si>
    <t>Stavba</t>
  </si>
  <si>
    <t>Stavební objekt</t>
  </si>
  <si>
    <t>Celkem za stavbu</t>
  </si>
  <si>
    <t>CZK</t>
  </si>
  <si>
    <t>#POPS</t>
  </si>
  <si>
    <t>Popis stavby: 742402 - Stavební úpravy jídelny v objektu Jazykového gymnázia Pavla Tigridy</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</si>
  <si>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</si>
  <si>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</si>
  <si>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</si>
  <si>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</si>
  <si>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</si>
  <si>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</si>
  <si>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</si>
  <si>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</si>
  <si>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</si>
  <si>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</si>
  <si>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</si>
  <si>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</si>
  <si>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</si>
  <si>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</si>
  <si>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</si>
  <si>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</si>
  <si>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</si>
  <si>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</si>
  <si>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</si>
  <si>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</si>
  <si>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</si>
  <si>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</si>
  <si>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</si>
  <si>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</si>
  <si>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</si>
  <si>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</si>
  <si>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</si>
  <si>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</si>
  <si>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</si>
  <si>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</si>
  <si>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</si>
  <si>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</si>
  <si>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</si>
  <si>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</si>
  <si>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</si>
  <si>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</si>
  <si>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</si>
  <si>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</si>
  <si>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</si>
  <si>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</si>
  <si>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</si>
  <si>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</si>
  <si>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</si>
  <si>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</si>
  <si>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</si>
  <si>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01 - Stavební úpravy jídelny v objektu Jazykového gymnázia Pavla Tigridy</t>
  </si>
  <si>
    <t>#POPR</t>
  </si>
  <si>
    <t>Popis rozpočtu: 74240201 - Stavební úpravy jídelny v objektu Jazykového gymnázia Pavla Tigridy</t>
  </si>
  <si>
    <t>Rekapitulace dílů</t>
  </si>
  <si>
    <t>Typ dílu</t>
  </si>
  <si>
    <t>3</t>
  </si>
  <si>
    <t>Svislé a kompletní konstrukce</t>
  </si>
  <si>
    <t>416</t>
  </si>
  <si>
    <t>Podhledy a mezistropy montované lehké</t>
  </si>
  <si>
    <t>61</t>
  </si>
  <si>
    <t>Úpravy povrchů vnitřní</t>
  </si>
  <si>
    <t>95</t>
  </si>
  <si>
    <t>Dokončovací konstrukce na pozemních stavbách</t>
  </si>
  <si>
    <t>96</t>
  </si>
  <si>
    <t>Bourání konstrukcí</t>
  </si>
  <si>
    <t>99</t>
  </si>
  <si>
    <t>Staveništní přesun hmot</t>
  </si>
  <si>
    <t>767</t>
  </si>
  <si>
    <t>Konstrukce zámečnické</t>
  </si>
  <si>
    <t>781</t>
  </si>
  <si>
    <t>Obklady keramické</t>
  </si>
  <si>
    <t>784</t>
  </si>
  <si>
    <t>Malby</t>
  </si>
  <si>
    <t>M21</t>
  </si>
  <si>
    <t>Elektromontáže</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</si>
  <si>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</si>
  <si>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</si>
  <si>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</si>
  <si>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</si>
  <si>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</si>
  <si>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</si>
  <si>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</si>
  <si>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</si>
  <si>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</si>
  <si>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</si>
  <si>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</si>
  <si>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</si>
  <si>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</si>
  <si>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</si>
  <si>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</si>
  <si>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</si>
  <si>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</si>
  <si>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</si>
  <si>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</si>
  <si>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</si>
  <si>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</si>
  <si>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</si>
  <si>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</si>
  <si>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</si>
  <si>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</si>
  <si>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</si>
  <si>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</si>
  <si>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</si>
  <si>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</si>
  <si>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</si>
  <si>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</si>
  <si>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317941123R00</t>
  </si>
  <si>
    <t>Osazení ocelových válcovaných nosníků na zdivu bez dodávky materiálu, výšky od 140 do 220 mm</t>
  </si>
  <si>
    <t>t</t>
  </si>
  <si>
    <t>801-1</t>
  </si>
  <si>
    <t>RTS 24/ I</t>
  </si>
  <si>
    <t>Práce</t>
  </si>
  <si>
    <t>Běžná</t>
  </si>
  <si>
    <t>POL1_</t>
  </si>
  <si>
    <t>profilu I, nebo IE, nebo U, nebo UE, nebo L</t>
  </si>
  <si>
    <t>SPI</t>
  </si>
  <si>
    <t>5,93*18,8*0,001</t>
  </si>
  <si>
    <t>VV</t>
  </si>
  <si>
    <t>13482710R</t>
  </si>
  <si>
    <t>Tyč ocelová válcovaná za tepla průřez: IPE; značka: S235JR (1.0038); h = 180 mm; b = 91 mm; s = 5,3 mm; t = 8,0 mm</t>
  </si>
  <si>
    <t>SPCM</t>
  </si>
  <si>
    <t>Specifikace</t>
  </si>
  <si>
    <t>POL3_</t>
  </si>
  <si>
    <t>Odkaz na mn. položky pořadí 1 : 0,11148*1,08</t>
  </si>
  <si>
    <t>340271415R00</t>
  </si>
  <si>
    <t>Zazdívka otvorů příček z pórobetonových tvárnic plochy do 0,25 m2, tloušťka zdiva 150 mm</t>
  </si>
  <si>
    <t>kus</t>
  </si>
  <si>
    <t>801-4</t>
  </si>
  <si>
    <t>včetně pomocného pracovního lešení</t>
  </si>
  <si>
    <t>346244381RT2</t>
  </si>
  <si>
    <t>Plentování ocelových nosníků jednostranné výšky do 200 mm</t>
  </si>
  <si>
    <t>m2</t>
  </si>
  <si>
    <t>jakýmikoliv cihlami,</t>
  </si>
  <si>
    <t>5,93*0,18*2</t>
  </si>
  <si>
    <t>340271515R00</t>
  </si>
  <si>
    <t>Zazdívka otvorů příček z pórobetonových tvárnic plochy od 0,25 m2 do 1 m2, tloušťka zdiva 150 mm</t>
  </si>
  <si>
    <t>m3</t>
  </si>
  <si>
    <t>0,4*1,5*0,15</t>
  </si>
  <si>
    <t>340271615R00</t>
  </si>
  <si>
    <t>Zazdívka otvorů příček z pórobetonových tvárnic plochy od 1 m2  do 4 m2, tloušťka zdiva 150 mm</t>
  </si>
  <si>
    <t>5,285*0,255*0,15</t>
  </si>
  <si>
    <t>41602201</t>
  </si>
  <si>
    <t>Podhled na kovové konstrukci opláštěné deskami sádrokartonovými bez izolace</t>
  </si>
  <si>
    <t>Vlastní</t>
  </si>
  <si>
    <t>Indiv</t>
  </si>
  <si>
    <t>s úpravou rohů, koutů a hran konstrukcí, přebroušení a tmelení spár,</t>
  </si>
  <si>
    <t>POP</t>
  </si>
  <si>
    <t>5,93*2,52</t>
  </si>
  <si>
    <t>41609301</t>
  </si>
  <si>
    <t>Čelo podhledu SDK výšky od 200 do 500 mm, z desek standartonových</t>
  </si>
  <si>
    <t>s úpravou rohů, koutů a hran konstrukcí, přebroušení a tmelení spár</t>
  </si>
  <si>
    <t>5,93*0,45</t>
  </si>
  <si>
    <t>612403381R00</t>
  </si>
  <si>
    <t>Hrubá výplň rýh ve stěnách, jakoukoliv maltou maltou ze suchých směsí  50 x 30 mm</t>
  </si>
  <si>
    <t>m</t>
  </si>
  <si>
    <t>jakékoliv šířky rýhy,</t>
  </si>
  <si>
    <t>rýha pro kabeláž : 3,12</t>
  </si>
  <si>
    <t>612409991RT2</t>
  </si>
  <si>
    <t>Začištění omítek kolem oken, dveří a obkladů apod. s použitím suché maltové směsi</t>
  </si>
  <si>
    <t>jídelna : 2,4*2+0,4*2+1,0+1,4*2</t>
  </si>
  <si>
    <t>kuchyň : 2,4*2</t>
  </si>
  <si>
    <t>612451121R00</t>
  </si>
  <si>
    <t>Omítky vnitřního zdiva cementové hladké</t>
  </si>
  <si>
    <t>v podlaží i ve schodišti, zdiva cihelného, kamenného, smíšeného nebo betonového</t>
  </si>
  <si>
    <t xml:space="preserve">pod obklady do tmele : </t>
  </si>
  <si>
    <t>Odkaz na mn. položky pořadí 35 : 17,38400</t>
  </si>
  <si>
    <t>612472181R00</t>
  </si>
  <si>
    <t>Omítka stěn, míchané jádro, štuk ze suché směsi jádro míchané, štuk ze suché směsi</t>
  </si>
  <si>
    <t>postřik a jádro míchané z písku, cementu a hydrátu, štuk z pytlované suché směsi</t>
  </si>
  <si>
    <t>jídelna : 5,93*0,455+0,415*1,96+0,625*1,95+2,0*0,95</t>
  </si>
  <si>
    <t>kuchyň : 5,93*0,455</t>
  </si>
  <si>
    <t>941955002R00</t>
  </si>
  <si>
    <t>Lešení lehké pracovní pomocné pomocné, o výšce lešeňové podlahy přes 1,2 do 1,9 m</t>
  </si>
  <si>
    <t>800-3</t>
  </si>
  <si>
    <t>5,93*1,0+5,93*3,0</t>
  </si>
  <si>
    <t>95090T01</t>
  </si>
  <si>
    <t>Pojízdná skříňka pro zařízení na ovládání ozvučení sálu 400/400/800, dodávka, montáž</t>
  </si>
  <si>
    <t>specifikace viz odkaz T1 vč D1.1.b - 06 : 1</t>
  </si>
  <si>
    <t>962031116R00</t>
  </si>
  <si>
    <t>Bourání příček z cihel pálených plných, tloušťky 140 mm</t>
  </si>
  <si>
    <t>801-3</t>
  </si>
  <si>
    <t>nebo vybourání otvorů průřezové plochy přes 4 m2 v příčkách, včetně pomocného lešení o výšce podlahy do 1900 mm a pro zatížení do 1,5 kPa  (150 kg/m2),</t>
  </si>
  <si>
    <t>5,285*1,99-1,16*1,12*2-1,76*1,12</t>
  </si>
  <si>
    <t>968062355R00</t>
  </si>
  <si>
    <t>Vybourání dřevěných rámů oken dvojitých nebo zdvojených, plochy do 2 m2</t>
  </si>
  <si>
    <t>včetně pomocného lešení o výšce podlahy do 1900 mm a pro zatížení do 1,5 kPa  (150 kg/m2),</t>
  </si>
  <si>
    <t>1,16*1,12*2+1,76*1,12</t>
  </si>
  <si>
    <t>974031122R00</t>
  </si>
  <si>
    <t>Vysekání rýh v jakémkoliv zdivu cihelném v ploše  do hloubky 30 mm, šířky do 70 mm</t>
  </si>
  <si>
    <t>Včetně pomocného lešení o výšce podlahy do 1900 mm a pro zatížení do 1,5 kPa  (150 kg/m2).</t>
  </si>
  <si>
    <t>978059521R00</t>
  </si>
  <si>
    <t>Odsekání a odebrání obkladů stěn z obkládaček vnitřních z jakýchkoliv materiálů, plochy do 2 m2</t>
  </si>
  <si>
    <t>včetně otlučení podkladní omítky až na zdivo,</t>
  </si>
  <si>
    <t>jídelna : 2,0*0,95+0,9*1,35</t>
  </si>
  <si>
    <t>978059531R00</t>
  </si>
  <si>
    <t>Odsekání a odebrání obkladů stěn z obkládaček vnitřních z jakýchkoliv materiálů, plochy přes 2 m2</t>
  </si>
  <si>
    <t>jídelna : (5,93+0,815+1,025)*1,95-1,16*1,12*2-1,76*1,12</t>
  </si>
  <si>
    <t>kuchyň : 5,93*1,95-1,16*1,12*2-1,76*1,12</t>
  </si>
  <si>
    <t>979082111R00</t>
  </si>
  <si>
    <t>Vnitrostaveništní doprava suti a vybouraných hmot do 10 m</t>
  </si>
  <si>
    <t>Přesun suti</t>
  </si>
  <si>
    <t>POL8_</t>
  </si>
  <si>
    <t xml:space="preserve">Demontážní hmotnosti z položek s pořadovými čísly: : </t>
  </si>
  <si>
    <t xml:space="preserve">15,16,17,18,19, : </t>
  </si>
  <si>
    <t>Součet: : 3,60004</t>
  </si>
  <si>
    <t>979082121R00</t>
  </si>
  <si>
    <t>Vnitrostaveništní doprava suti a vybouraných hmot příplatek k ceně za každých dalších 5 m</t>
  </si>
  <si>
    <t>Součet: : 14,40015</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</si>
  <si>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</si>
  <si>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</si>
  <si>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</si>
  <si>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</si>
  <si>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</si>
  <si>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68,40072</t>
  </si>
  <si>
    <t>979990107R00</t>
  </si>
  <si>
    <t>Poplatek za uložení, směs betonu, cihel a dřeva,  , skupina 17 09 04 z Katalogu odpadů</t>
  </si>
  <si>
    <t>kategorie 17 09 04 smíšené stavební a demoliční odpady</t>
  </si>
  <si>
    <t>999281145R00</t>
  </si>
  <si>
    <t>Přesun hmot pro opravy a údržbu objektů pro opravy a údržbu dosavadních objektů včetně vnějších plášťů  výšky do 6 m, nošením</t>
  </si>
  <si>
    <t>Přesun hmot</t>
  </si>
  <si>
    <t>POL7_</t>
  </si>
  <si>
    <t>oborů 801, 803, 811 a 812</t>
  </si>
  <si>
    <t xml:space="preserve">Hmotnosti z položek s pořadovými čísly: : </t>
  </si>
  <si>
    <t xml:space="preserve">1,2,3,4,5,6,7,8,9,10,11,12,13,15,16,17, : </t>
  </si>
  <si>
    <t>Součet: : 2,29203</t>
  </si>
  <si>
    <t>767900101</t>
  </si>
  <si>
    <t>Bourání nerezového pultu podávacího okna, demontáž, vnitrosaveništní doprava, odvoz a likvidace vybourané konstrukce</t>
  </si>
  <si>
    <t>76790Z01</t>
  </si>
  <si>
    <t>Předokenní roleta 1700/1650 mm, skrytý box, postranní lišty, el. pohon, dálková ovládač, dodávka, montáž</t>
  </si>
  <si>
    <t>specifikace viz odkaz Z1 : 1</t>
  </si>
  <si>
    <t>76790Z02</t>
  </si>
  <si>
    <t>Předokenní roleta 3300/1650 mm, skrytý box, postranní lišty, el. pohon, dálková ovládač, dodávka, montáž</t>
  </si>
  <si>
    <t>specifikace viz odkaz Z2 : 1</t>
  </si>
  <si>
    <t>76790Z03</t>
  </si>
  <si>
    <t>Výdejní deska do podávacího okna s deskou pojezdovou dl. 5930 mm, provedení nerez, včetně konzol, dodávka, montáž</t>
  </si>
  <si>
    <t>specifikace viz odkaz Z3 vč D1.1.b - 05 : 1</t>
  </si>
  <si>
    <t>76790Z04</t>
  </si>
  <si>
    <t>Rám pro vestavbu promítacího plátna + el. roletové plátno, dálková ovládač, dodávka, montáž</t>
  </si>
  <si>
    <t>specifikace viz odkaz Z4 : 1</t>
  </si>
  <si>
    <t>76790Z05</t>
  </si>
  <si>
    <t>Stínící roleta látková na okenní křídlo 1160/1330 mm, ruční ovládání, dodávka, montáž</t>
  </si>
  <si>
    <t>specifikace viz odkaz Z5 : 5</t>
  </si>
  <si>
    <t>76790Z06</t>
  </si>
  <si>
    <t>Stínící roleta látková na okenní křídlo 1260/480 mm, ruční ovládání</t>
  </si>
  <si>
    <t>specifikace viz odkaz Z6 : 5</t>
  </si>
  <si>
    <t>998767201R00</t>
  </si>
  <si>
    <t>Přesun hmot pro kovové stavební doplňk. konstrukce v objektech výšky do 6 m</t>
  </si>
  <si>
    <t>800-767</t>
  </si>
  <si>
    <t>50 m vodorovně</t>
  </si>
  <si>
    <t>781101210R00</t>
  </si>
  <si>
    <t>Příprava podkladu pod obklady penetrace podkladu pod obklady</t>
  </si>
  <si>
    <t>800-771</t>
  </si>
  <si>
    <t>včetně dodávky materiálu.</t>
  </si>
  <si>
    <t>781475120R01</t>
  </si>
  <si>
    <t>Montáž obkladů vnitřních z dlaždic keramických kladených do tmele 400 x 200 mm, kladených do flexibilního tmele</t>
  </si>
  <si>
    <t>jídelna : 5,93*2,4-1,6*1,5-3,2*1,5+0,4*2,4*2+1,0*1,4</t>
  </si>
  <si>
    <t>kuchyň : 5,93*2,4-1,6*1,5-3,2*1,5</t>
  </si>
  <si>
    <t>781479711R00</t>
  </si>
  <si>
    <t>Montáž obkladů vnitřních z dlaždic keramických Příplatky k položkám montáže obkladů vnitřních stěn z dlaždic keramických příplatek k obkladu stěn keram.,za plochu do 10 m2</t>
  </si>
  <si>
    <t>597813720R1</t>
  </si>
  <si>
    <t>Obklad keramický 400/200 mm barva bílá</t>
  </si>
  <si>
    <t>Odkaz na mn. položky pořadí 35 : 17,38400*1,05</t>
  </si>
  <si>
    <t>781497121RS9</t>
  </si>
  <si>
    <t>Lišta hliníková rohová k obkladům, profil L</t>
  </si>
  <si>
    <t>998781201R00</t>
  </si>
  <si>
    <t>Přesun hmot pro obklady keramické v objektech výšky do 6 m</t>
  </si>
  <si>
    <t>784111701R00</t>
  </si>
  <si>
    <t>Příprava povrchu Penetrace (napouštění) podkladu disperzní, jednonásobná</t>
  </si>
  <si>
    <t>800-784</t>
  </si>
  <si>
    <t>podhled a čelo podhledu : 5,93*(2,52+0,45)</t>
  </si>
  <si>
    <t>784115712R00</t>
  </si>
  <si>
    <t>Malby z malířských směsí omyvatelných, pro sádrokarton,  , bílé, dvojnásobné</t>
  </si>
  <si>
    <t>Odkaz na mn. položky pořadí 40 : 17,61210</t>
  </si>
  <si>
    <t>784191101R00</t>
  </si>
  <si>
    <t>jídelna : (14,923+5,93)*2*3,12+12,053*5,93+5,93*0,28*7-5,93*3,12-2,87*0,28*2</t>
  </si>
  <si>
    <t>kuchyň : 5,93*(3,12-2,4)</t>
  </si>
  <si>
    <t>784115412R00</t>
  </si>
  <si>
    <t>Malby z malířských směsí otěruvzdorných,  , bělost 91 %, dvojnásobné</t>
  </si>
  <si>
    <t>Odkaz na mn. položky pořadí 42 : 197,38061</t>
  </si>
  <si>
    <t>21000101T00</t>
  </si>
  <si>
    <t>Elektroinstalace silnoproud - samostatný rozpočet</t>
  </si>
  <si>
    <t>soubor</t>
  </si>
  <si>
    <t>005121010T</t>
  </si>
  <si>
    <t>Zařízení staveniště</t>
  </si>
  <si>
    <t>Soubor</t>
  </si>
  <si>
    <t>VRN</t>
  </si>
  <si>
    <t>POL99_8</t>
  </si>
  <si>
    <t>Veškeré náklady spojené s vybudováním, provozem a odstraněním zařízení staveniště.</t>
  </si>
  <si>
    <t>005122010R</t>
  </si>
  <si>
    <t xml:space="preserve">Provoz objednatele </t>
  </si>
  <si>
    <t>Náklady na ztížené provádění stavebních prací v důsledku nepřerušeného provozu na staveništi. Náklady na ochranu zabudovaných konstrukcí proti poškození a znečištění. Průběžný úklid přilehlých ploch staveniště.</t>
  </si>
  <si>
    <t>005124010R</t>
  </si>
  <si>
    <t>Koordinační činnost</t>
  </si>
  <si>
    <t>Koordinace stavebních a technologických dodávek stavby.</t>
  </si>
  <si>
    <t>00905ON</t>
  </si>
  <si>
    <t>Vzorkování materiálu a výrobků</t>
  </si>
  <si>
    <t>Náklady spojené se schválením materiálů, výrobků a barevným řešením, odsouhlasení se zástupci investora a generálním projektantem.</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</si>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</sst>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6" xfId="0" applyNumberFormat="1" applyFont="1" applyBorder="1" applyAlignment="1">
      <alignment vertical="center" wrapText="1"/>
    </xf>
    <xf numFmtId="49" fontId="8" fillId="0" borderId="0" xfId="0" applyNumberFormat="1" applyFont="1" applyAlignment="1">
      <alignment horizontal="left" vertical="center"/>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5" fontId="18" fillId="0" borderId="0" xfId="0" applyNumberFormat="1" applyFont="1" applyBorder="1" applyAlignment="1">
      <alignment horizontal="center" vertical="top" wrapText="1" shrinkToFit="1"/>
    </xf>
    <xf numFmtId="165"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9" fillId="0" borderId="18" xfId="0" applyNumberFormat="1" applyFont="1" applyBorder="1" applyAlignment="1">
      <alignment vertical="top" wrapText="1"/>
    </xf>
    <xf numFmtId="0" fontId="20"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5"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5" fontId="18" fillId="0" borderId="0" xfId="0" quotePrefix="1" applyNumberFormat="1" applyFont="1" applyBorder="1" applyAlignment="1">
      <alignment horizontal="left" vertical="top" wrapText="1"/>
    </xf>
    <xf numFmtId="0" fontId="19"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3" t="s">
        <v>39</v>
      </c>
      <c r="B2" s="73"/>
      <c r="C2" s="73"/>
      <c r="D2" s="73"/>
      <c r="E2" s="73"/>
      <c r="F2" s="73"/>
      <c r="G2" s="73"/>
    </row>
  </sheetData>
  <sheetProtection algorithmName="SHA-512" hashValue="WFB6m5jVU8eBI6xjdDT0n6XZf6iRRq9eZtbxNjgsnCk3B3rj24MxDEgECAafRNs4n6KLkVv67QXpA72RHu5WPg==" saltValue="7+XhbEhN2IKP4hpq0jKMf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39"/>
  <sheetViews>
    <sheetView showGridLines="0" tabSelected="1" topLeftCell="B1" zoomScaleNormal="100" zoomScaleSheetLayoutView="75" workbookViewId="0">
      <selection activeCell="B1" sqref="B1:J1"/>
    </sheetView>
  </sheetViews>
  <sheetFormatPr defaultColWidth="9" defaultRowHeight="13.2" x14ac:dyDescent="0.25"/>
  <cols>
    <col min="1" max="1" width="8.44140625" hidden="1" customWidth="1"/>
    <col min="2" max="2" width="13.44140625" customWidth="1"/>
    <col min="3" max="3" width="7.44140625" style="51" customWidth="1"/>
    <col min="4" max="4" width="13" style="51" customWidth="1"/>
    <col min="5" max="5" width="9.6640625" style="51"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x14ac:dyDescent="0.25">
      <c r="A1" s="47" t="s">
        <v>36</v>
      </c>
      <c r="B1" s="74" t="s">
        <v>41</v>
      </c>
      <c r="C1" s="75"/>
      <c r="D1" s="75"/>
      <c r="E1" s="75"/>
      <c r="F1" s="75"/>
      <c r="G1" s="75"/>
      <c r="H1" s="75"/>
      <c r="I1" s="75"/>
      <c r="J1" s="76"/>
    </row>
    <row r="2" spans="1:15" ht="36" customHeight="1" x14ac:dyDescent="0.25">
      <c r="A2" s="2"/>
      <c r="B2" s="109" t="s">
        <v>22</v>
      </c>
      <c r="C2" s="110"/>
      <c r="D2" s="111" t="s">
        <v>48</v>
      </c>
      <c r="E2" s="112" t="s">
        <v>44</v>
      </c>
      <c r="F2" s="113"/>
      <c r="G2" s="113"/>
      <c r="H2" s="113"/>
      <c r="I2" s="113"/>
      <c r="J2" s="114"/>
      <c r="O2" s="1"/>
    </row>
    <row r="3" spans="1:15" ht="27" customHeight="1" x14ac:dyDescent="0.25">
      <c r="A3" s="2"/>
      <c r="B3" s="115" t="s">
        <v>46</v>
      </c>
      <c r="C3" s="110"/>
      <c r="D3" s="116" t="s">
        <v>45</v>
      </c>
      <c r="E3" s="117" t="s">
        <v>44</v>
      </c>
      <c r="F3" s="118"/>
      <c r="G3" s="118"/>
      <c r="H3" s="118"/>
      <c r="I3" s="118"/>
      <c r="J3" s="119"/>
    </row>
    <row r="4" spans="1:15" ht="23.25" customHeight="1" x14ac:dyDescent="0.25">
      <c r="A4" s="105">
        <v>10328</v>
      </c>
      <c r="B4" s="120" t="s">
        <v>47</v>
      </c>
      <c r="C4" s="121"/>
      <c r="D4" s="122" t="s">
        <v>43</v>
      </c>
      <c r="E4" s="123" t="s">
        <v>44</v>
      </c>
      <c r="F4" s="124"/>
      <c r="G4" s="124"/>
      <c r="H4" s="124"/>
      <c r="I4" s="124"/>
      <c r="J4" s="125"/>
    </row>
    <row r="5" spans="1:15" ht="24" customHeight="1" x14ac:dyDescent="0.25">
      <c r="A5" s="2"/>
      <c r="B5" s="31" t="s">
        <v>42</v>
      </c>
      <c r="D5" s="126" t="s">
        <v>49</v>
      </c>
      <c r="E5" s="88"/>
      <c r="F5" s="88"/>
      <c r="G5" s="88"/>
      <c r="H5" s="18" t="s">
        <v>40</v>
      </c>
      <c r="I5" s="128" t="s">
        <v>53</v>
      </c>
      <c r="J5" s="8"/>
    </row>
    <row r="6" spans="1:15" ht="15.75" customHeight="1" x14ac:dyDescent="0.25">
      <c r="A6" s="2"/>
      <c r="B6" s="28"/>
      <c r="C6" s="53"/>
      <c r="D6" s="108" t="s">
        <v>50</v>
      </c>
      <c r="E6" s="89"/>
      <c r="F6" s="89"/>
      <c r="G6" s="89"/>
      <c r="H6" s="18" t="s">
        <v>34</v>
      </c>
      <c r="I6" s="22"/>
      <c r="J6" s="8"/>
    </row>
    <row r="7" spans="1:15" ht="15.75" customHeight="1" x14ac:dyDescent="0.25">
      <c r="A7" s="2"/>
      <c r="B7" s="29"/>
      <c r="C7" s="54"/>
      <c r="D7" s="106" t="s">
        <v>52</v>
      </c>
      <c r="E7" s="127" t="s">
        <v>51</v>
      </c>
      <c r="F7" s="90"/>
      <c r="G7" s="90"/>
      <c r="H7" s="24"/>
      <c r="I7" s="23"/>
      <c r="J7" s="34"/>
    </row>
    <row r="8" spans="1:15" ht="24" hidden="1" customHeight="1" x14ac:dyDescent="0.25">
      <c r="A8" s="2"/>
      <c r="B8" s="31" t="s">
        <v>20</v>
      </c>
      <c r="D8" s="107" t="s">
        <v>54</v>
      </c>
      <c r="H8" s="18" t="s">
        <v>40</v>
      </c>
      <c r="I8" s="128" t="s">
        <v>58</v>
      </c>
      <c r="J8" s="8"/>
    </row>
    <row r="9" spans="1:15" ht="15.75" hidden="1" customHeight="1" x14ac:dyDescent="0.25">
      <c r="A9" s="2"/>
      <c r="B9" s="2"/>
      <c r="D9" s="107" t="s">
        <v>55</v>
      </c>
      <c r="H9" s="18" t="s">
        <v>34</v>
      </c>
      <c r="I9" s="128" t="s">
        <v>59</v>
      </c>
      <c r="J9" s="8"/>
    </row>
    <row r="10" spans="1:15" ht="15.75" hidden="1" customHeight="1" x14ac:dyDescent="0.25">
      <c r="A10" s="2"/>
      <c r="B10" s="35"/>
      <c r="C10" s="54"/>
      <c r="D10" s="106" t="s">
        <v>57</v>
      </c>
      <c r="E10" s="129" t="s">
        <v>56</v>
      </c>
      <c r="F10" s="24"/>
      <c r="G10" s="14"/>
      <c r="H10" s="14"/>
      <c r="I10" s="36"/>
      <c r="J10" s="34"/>
    </row>
    <row r="11" spans="1:15" ht="24" customHeight="1" x14ac:dyDescent="0.25">
      <c r="A11" s="2"/>
      <c r="B11" s="31" t="s">
        <v>19</v>
      </c>
      <c r="D11" s="130"/>
      <c r="E11" s="130"/>
      <c r="F11" s="130"/>
      <c r="G11" s="130"/>
      <c r="H11" s="18" t="s">
        <v>40</v>
      </c>
      <c r="I11" s="135"/>
      <c r="J11" s="8"/>
    </row>
    <row r="12" spans="1:15" ht="15.75" customHeight="1" x14ac:dyDescent="0.25">
      <c r="A12" s="2"/>
      <c r="B12" s="28"/>
      <c r="C12" s="53"/>
      <c r="D12" s="131"/>
      <c r="E12" s="131"/>
      <c r="F12" s="131"/>
      <c r="G12" s="131"/>
      <c r="H12" s="18" t="s">
        <v>34</v>
      </c>
      <c r="I12" s="135"/>
      <c r="J12" s="8"/>
    </row>
    <row r="13" spans="1:15" ht="15.75" customHeight="1" x14ac:dyDescent="0.25">
      <c r="A13" s="2"/>
      <c r="B13" s="29"/>
      <c r="C13" s="54"/>
      <c r="D13" s="134"/>
      <c r="E13" s="132"/>
      <c r="F13" s="133"/>
      <c r="G13" s="133"/>
      <c r="H13" s="19"/>
      <c r="I13" s="23"/>
      <c r="J13" s="34"/>
    </row>
    <row r="14" spans="1:15" ht="24" customHeight="1" x14ac:dyDescent="0.25">
      <c r="A14" s="2"/>
      <c r="B14" s="43" t="s">
        <v>21</v>
      </c>
      <c r="C14" s="55"/>
      <c r="D14" s="56"/>
      <c r="E14" s="57"/>
      <c r="F14" s="44"/>
      <c r="G14" s="44"/>
      <c r="H14" s="45"/>
      <c r="I14" s="44"/>
      <c r="J14" s="46"/>
    </row>
    <row r="15" spans="1:15" ht="32.25" customHeight="1" x14ac:dyDescent="0.25">
      <c r="A15" s="2"/>
      <c r="B15" s="35" t="s">
        <v>32</v>
      </c>
      <c r="C15" s="58"/>
      <c r="D15" s="52"/>
      <c r="E15" s="83"/>
      <c r="F15" s="83"/>
      <c r="G15" s="84"/>
      <c r="H15" s="84"/>
      <c r="I15" s="84" t="s">
        <v>29</v>
      </c>
      <c r="J15" s="85"/>
    </row>
    <row r="16" spans="1:15" ht="23.25" customHeight="1" x14ac:dyDescent="0.25">
      <c r="A16" s="199" t="s">
        <v>24</v>
      </c>
      <c r="B16" s="38" t="s">
        <v>24</v>
      </c>
      <c r="C16" s="59"/>
      <c r="D16" s="60"/>
      <c r="E16" s="80"/>
      <c r="F16" s="81"/>
      <c r="G16" s="80"/>
      <c r="H16" s="81"/>
      <c r="I16" s="80">
        <f>SUMIF(F124:F135,A16,I124:I135)+SUMIF(F124:F135,"PSU",I124:I135)</f>
        <v>0</v>
      </c>
      <c r="J16" s="82"/>
    </row>
    <row r="17" spans="1:10" ht="23.25" customHeight="1" x14ac:dyDescent="0.25">
      <c r="A17" s="199" t="s">
        <v>25</v>
      </c>
      <c r="B17" s="38" t="s">
        <v>25</v>
      </c>
      <c r="C17" s="59"/>
      <c r="D17" s="60"/>
      <c r="E17" s="80"/>
      <c r="F17" s="81"/>
      <c r="G17" s="80"/>
      <c r="H17" s="81"/>
      <c r="I17" s="80">
        <f>SUMIF(F124:F135,A17,I124:I135)</f>
        <v>0</v>
      </c>
      <c r="J17" s="82"/>
    </row>
    <row r="18" spans="1:10" ht="23.25" customHeight="1" x14ac:dyDescent="0.25">
      <c r="A18" s="199" t="s">
        <v>26</v>
      </c>
      <c r="B18" s="38" t="s">
        <v>26</v>
      </c>
      <c r="C18" s="59"/>
      <c r="D18" s="60"/>
      <c r="E18" s="80"/>
      <c r="F18" s="81"/>
      <c r="G18" s="80"/>
      <c r="H18" s="81"/>
      <c r="I18" s="80">
        <f>SUMIF(F124:F135,A18,I124:I135)</f>
        <v>0</v>
      </c>
      <c r="J18" s="82"/>
    </row>
    <row r="19" spans="1:10" ht="23.25" customHeight="1" x14ac:dyDescent="0.25">
      <c r="A19" s="199" t="s">
        <v>136</v>
      </c>
      <c r="B19" s="38" t="s">
        <v>27</v>
      </c>
      <c r="C19" s="59"/>
      <c r="D19" s="60"/>
      <c r="E19" s="80"/>
      <c r="F19" s="81"/>
      <c r="G19" s="80"/>
      <c r="H19" s="81"/>
      <c r="I19" s="80">
        <f>SUMIF(F124:F135,A19,I124:I135)</f>
        <v>0</v>
      </c>
      <c r="J19" s="82"/>
    </row>
    <row r="20" spans="1:10" ht="23.25" customHeight="1" x14ac:dyDescent="0.25">
      <c r="A20" s="199" t="s">
        <v>137</v>
      </c>
      <c r="B20" s="38" t="s">
        <v>28</v>
      </c>
      <c r="C20" s="59"/>
      <c r="D20" s="60"/>
      <c r="E20" s="80"/>
      <c r="F20" s="81"/>
      <c r="G20" s="80"/>
      <c r="H20" s="81"/>
      <c r="I20" s="80">
        <f>SUMIF(F124:F135,A20,I124:I135)</f>
        <v>0</v>
      </c>
      <c r="J20" s="82"/>
    </row>
    <row r="21" spans="1:10" ht="23.25" customHeight="1" x14ac:dyDescent="0.25">
      <c r="A21" s="2"/>
      <c r="B21" s="48" t="s">
        <v>29</v>
      </c>
      <c r="C21" s="61"/>
      <c r="D21" s="62"/>
      <c r="E21" s="86"/>
      <c r="F21" s="87"/>
      <c r="G21" s="86"/>
      <c r="H21" s="87"/>
      <c r="I21" s="86">
        <f>SUM(I16:J20)</f>
        <v>0</v>
      </c>
      <c r="J21" s="96"/>
    </row>
    <row r="22" spans="1:10" ht="33" customHeight="1" x14ac:dyDescent="0.25">
      <c r="A22" s="2"/>
      <c r="B22" s="42" t="s">
        <v>33</v>
      </c>
      <c r="C22" s="59"/>
      <c r="D22" s="60"/>
      <c r="E22" s="63"/>
      <c r="F22" s="39"/>
      <c r="G22" s="33"/>
      <c r="H22" s="33"/>
      <c r="I22" s="33"/>
      <c r="J22" s="40"/>
    </row>
    <row r="23" spans="1:10" ht="23.25" customHeight="1" x14ac:dyDescent="0.25">
      <c r="A23" s="2">
        <f>ZakladDPHSni*SazbaDPH1/100</f>
        <v>0</v>
      </c>
      <c r="B23" s="38" t="s">
        <v>12</v>
      </c>
      <c r="C23" s="59"/>
      <c r="D23" s="60"/>
      <c r="E23" s="64">
        <v>12</v>
      </c>
      <c r="F23" s="39" t="s">
        <v>0</v>
      </c>
      <c r="G23" s="94">
        <f>ZakladDPHSniVypocet</f>
        <v>0</v>
      </c>
      <c r="H23" s="95"/>
      <c r="I23" s="95"/>
      <c r="J23" s="40" t="str">
        <f t="shared" ref="J23:J28" si="0">Mena</f>
        <v>CZK</v>
      </c>
    </row>
    <row r="24" spans="1:10" ht="23.25" customHeight="1" x14ac:dyDescent="0.25">
      <c r="A24" s="2">
        <f>(A23-INT(A23))*100</f>
        <v>0</v>
      </c>
      <c r="B24" s="38" t="s">
        <v>13</v>
      </c>
      <c r="C24" s="59"/>
      <c r="D24" s="60"/>
      <c r="E24" s="64">
        <f>SazbaDPH1</f>
        <v>12</v>
      </c>
      <c r="F24" s="39" t="s">
        <v>0</v>
      </c>
      <c r="G24" s="92">
        <f>A23</f>
        <v>0</v>
      </c>
      <c r="H24" s="93"/>
      <c r="I24" s="93"/>
      <c r="J24" s="40" t="str">
        <f t="shared" si="0"/>
        <v>CZK</v>
      </c>
    </row>
    <row r="25" spans="1:10" ht="23.25" customHeight="1" x14ac:dyDescent="0.25">
      <c r="A25" s="2">
        <f>ZakladDPHZakl*SazbaDPH2/100</f>
        <v>0</v>
      </c>
      <c r="B25" s="38" t="s">
        <v>14</v>
      </c>
      <c r="C25" s="59"/>
      <c r="D25" s="60"/>
      <c r="E25" s="64">
        <v>21</v>
      </c>
      <c r="F25" s="39" t="s">
        <v>0</v>
      </c>
      <c r="G25" s="94">
        <f>ZakladDPHZaklVypocet</f>
        <v>0</v>
      </c>
      <c r="H25" s="95"/>
      <c r="I25" s="95"/>
      <c r="J25" s="40" t="str">
        <f t="shared" si="0"/>
        <v>CZK</v>
      </c>
    </row>
    <row r="26" spans="1:10" ht="23.25" customHeight="1" x14ac:dyDescent="0.25">
      <c r="A26" s="2">
        <f>(A25-INT(A25))*100</f>
        <v>0</v>
      </c>
      <c r="B26" s="32" t="s">
        <v>15</v>
      </c>
      <c r="C26" s="65"/>
      <c r="D26" s="52"/>
      <c r="E26" s="66">
        <f>SazbaDPH2</f>
        <v>21</v>
      </c>
      <c r="F26" s="30" t="s">
        <v>0</v>
      </c>
      <c r="G26" s="77">
        <f>A25</f>
        <v>0</v>
      </c>
      <c r="H26" s="78"/>
      <c r="I26" s="78"/>
      <c r="J26" s="37" t="str">
        <f t="shared" si="0"/>
        <v>CZK</v>
      </c>
    </row>
    <row r="27" spans="1:10" ht="23.25" customHeight="1" thickBot="1" x14ac:dyDescent="0.3">
      <c r="A27" s="2">
        <f>ZakladDPHSni+DPHSni+ZakladDPHZakl+DPHZakl</f>
        <v>0</v>
      </c>
      <c r="B27" s="31" t="s">
        <v>4</v>
      </c>
      <c r="C27" s="67"/>
      <c r="D27" s="68"/>
      <c r="E27" s="67"/>
      <c r="F27" s="16"/>
      <c r="G27" s="79">
        <f>CenaCelkem-(ZakladDPHSni+DPHSni+ZakladDPHZakl+DPHZakl)</f>
        <v>0</v>
      </c>
      <c r="H27" s="79"/>
      <c r="I27" s="79"/>
      <c r="J27" s="41" t="str">
        <f t="shared" si="0"/>
        <v>CZK</v>
      </c>
    </row>
    <row r="28" spans="1:10" ht="27.75" hidden="1" customHeight="1" thickBot="1" x14ac:dyDescent="0.3">
      <c r="A28" s="2"/>
      <c r="B28" s="166" t="s">
        <v>23</v>
      </c>
      <c r="C28" s="167"/>
      <c r="D28" s="167"/>
      <c r="E28" s="168"/>
      <c r="F28" s="169"/>
      <c r="G28" s="170">
        <f>ZakladDPHSniVypocet+ZakladDPHZaklVypocet</f>
        <v>0</v>
      </c>
      <c r="H28" s="170"/>
      <c r="I28" s="170"/>
      <c r="J28" s="171" t="str">
        <f t="shared" si="0"/>
        <v>CZK</v>
      </c>
    </row>
    <row r="29" spans="1:10" ht="27.75" customHeight="1" thickBot="1" x14ac:dyDescent="0.3">
      <c r="A29" s="2">
        <f>(A27-INT(A27))*100</f>
        <v>0</v>
      </c>
      <c r="B29" s="166" t="s">
        <v>35</v>
      </c>
      <c r="C29" s="172"/>
      <c r="D29" s="172"/>
      <c r="E29" s="172"/>
      <c r="F29" s="173"/>
      <c r="G29" s="174">
        <f>A27</f>
        <v>0</v>
      </c>
      <c r="H29" s="174"/>
      <c r="I29" s="174"/>
      <c r="J29" s="175" t="s">
        <v>63</v>
      </c>
    </row>
    <row r="30" spans="1:10" ht="12.75" customHeight="1" x14ac:dyDescent="0.25">
      <c r="A30" s="2"/>
      <c r="B30" s="2"/>
      <c r="J30" s="9"/>
    </row>
    <row r="31" spans="1:10" ht="30" customHeight="1" x14ac:dyDescent="0.25">
      <c r="A31" s="2"/>
      <c r="B31" s="2"/>
      <c r="J31" s="9"/>
    </row>
    <row r="32" spans="1:10" ht="18.75" customHeight="1" x14ac:dyDescent="0.25">
      <c r="A32" s="2"/>
      <c r="B32" s="17"/>
      <c r="C32" s="69" t="s">
        <v>11</v>
      </c>
      <c r="D32" s="70"/>
      <c r="E32" s="70"/>
      <c r="F32" s="15" t="s">
        <v>10</v>
      </c>
      <c r="G32" s="26"/>
      <c r="H32" s="27"/>
      <c r="I32" s="26"/>
      <c r="J32" s="9"/>
    </row>
    <row r="33" spans="1:52" ht="47.25" customHeight="1" x14ac:dyDescent="0.25">
      <c r="A33" s="2"/>
      <c r="B33" s="2"/>
      <c r="J33" s="9"/>
    </row>
    <row r="34" spans="1:52" s="21" customFormat="1" ht="18.75" customHeight="1" x14ac:dyDescent="0.25">
      <c r="A34" s="20"/>
      <c r="B34" s="20"/>
      <c r="C34" s="71"/>
      <c r="D34" s="97"/>
      <c r="E34" s="98"/>
      <c r="G34" s="99"/>
      <c r="H34" s="100"/>
      <c r="I34" s="100"/>
      <c r="J34" s="25"/>
    </row>
    <row r="35" spans="1:52" ht="12.75" customHeight="1" x14ac:dyDescent="0.25">
      <c r="A35" s="2"/>
      <c r="B35" s="2"/>
      <c r="D35" s="91" t="s">
        <v>2</v>
      </c>
      <c r="E35" s="91"/>
      <c r="H35" s="10" t="s">
        <v>3</v>
      </c>
      <c r="J35" s="9"/>
    </row>
    <row r="36" spans="1:52" ht="13.5" customHeight="1" thickBot="1" x14ac:dyDescent="0.3">
      <c r="A36" s="11"/>
      <c r="B36" s="11"/>
      <c r="C36" s="72"/>
      <c r="D36" s="72"/>
      <c r="E36" s="72"/>
      <c r="F36" s="12"/>
      <c r="G36" s="12"/>
      <c r="H36" s="12"/>
      <c r="I36" s="12"/>
      <c r="J36" s="13"/>
    </row>
    <row r="37" spans="1:52" ht="27" hidden="1" customHeight="1" x14ac:dyDescent="0.25">
      <c r="B37" s="138" t="s">
        <v>16</v>
      </c>
      <c r="C37" s="139"/>
      <c r="D37" s="139"/>
      <c r="E37" s="139"/>
      <c r="F37" s="140"/>
      <c r="G37" s="140"/>
      <c r="H37" s="140"/>
      <c r="I37" s="140"/>
      <c r="J37" s="141"/>
    </row>
    <row r="38" spans="1:52" ht="25.5" hidden="1" customHeight="1" x14ac:dyDescent="0.25">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x14ac:dyDescent="0.25">
      <c r="A39" s="137">
        <v>1</v>
      </c>
      <c r="B39" s="147" t="s">
        <v>60</v>
      </c>
      <c r="C39" s="148"/>
      <c r="D39" s="148"/>
      <c r="E39" s="148"/>
      <c r="F39" s="149">
        <f>'01 74240201 Pol'!AE149</f>
        <v>0</v>
      </c>
      <c r="G39" s="150">
        <f>'01 74240201 Pol'!AF149</f>
        <v>0</v>
      </c>
      <c r="H39" s="151">
        <f>(F39*SazbaDPH1/100)+(G39*SazbaDPH2/100)</f>
        <v>0</v>
      </c>
      <c r="I39" s="151">
        <f>F39+G39+H39</f>
        <v>0</v>
      </c>
      <c r="J39" s="152" t="str">
        <f>IF(CenaCelkemVypocet=0,"",I39/CenaCelkemVypocet*100)</f>
        <v/>
      </c>
    </row>
    <row r="40" spans="1:52" ht="25.5" hidden="1" customHeight="1" x14ac:dyDescent="0.25">
      <c r="A40" s="137">
        <v>2</v>
      </c>
      <c r="B40" s="153"/>
      <c r="C40" s="154" t="s">
        <v>61</v>
      </c>
      <c r="D40" s="154"/>
      <c r="E40" s="154"/>
      <c r="F40" s="155"/>
      <c r="G40" s="156"/>
      <c r="H40" s="156">
        <f>(F40*SazbaDPH1/100)+(G40*SazbaDPH2/100)</f>
        <v>0</v>
      </c>
      <c r="I40" s="156"/>
      <c r="J40" s="157"/>
    </row>
    <row r="41" spans="1:52" ht="25.5" hidden="1" customHeight="1" x14ac:dyDescent="0.25">
      <c r="A41" s="137">
        <v>2</v>
      </c>
      <c r="B41" s="153" t="s">
        <v>45</v>
      </c>
      <c r="C41" s="154" t="s">
        <v>44</v>
      </c>
      <c r="D41" s="154"/>
      <c r="E41" s="154"/>
      <c r="F41" s="155">
        <f>'01 74240201 Pol'!AE149</f>
        <v>0</v>
      </c>
      <c r="G41" s="156">
        <f>'01 74240201 Pol'!AF149</f>
        <v>0</v>
      </c>
      <c r="H41" s="156">
        <f>(F41*SazbaDPH1/100)+(G41*SazbaDPH2/100)</f>
        <v>0</v>
      </c>
      <c r="I41" s="156">
        <f>F41+G41+H41</f>
        <v>0</v>
      </c>
      <c r="J41" s="157" t="str">
        <f>IF(CenaCelkemVypocet=0,"",I41/CenaCelkemVypocet*100)</f>
        <v/>
      </c>
    </row>
    <row r="42" spans="1:52" ht="25.5" hidden="1" customHeight="1" x14ac:dyDescent="0.25">
      <c r="A42" s="137">
        <v>3</v>
      </c>
      <c r="B42" s="158" t="s">
        <v>43</v>
      </c>
      <c r="C42" s="148" t="s">
        <v>44</v>
      </c>
      <c r="D42" s="148"/>
      <c r="E42" s="148"/>
      <c r="F42" s="159">
        <f>'01 74240201 Pol'!AE149</f>
        <v>0</v>
      </c>
      <c r="G42" s="151">
        <f>'01 74240201 Pol'!AF149</f>
        <v>0</v>
      </c>
      <c r="H42" s="151">
        <f>(F42*SazbaDPH1/100)+(G42*SazbaDPH2/100)</f>
        <v>0</v>
      </c>
      <c r="I42" s="151">
        <f>F42+G42+H42</f>
        <v>0</v>
      </c>
      <c r="J42" s="152" t="str">
        <f>IF(CenaCelkemVypocet=0,"",I42/CenaCelkemVypocet*100)</f>
        <v/>
      </c>
    </row>
    <row r="43" spans="1:52" ht="25.5" hidden="1" customHeight="1" x14ac:dyDescent="0.25">
      <c r="A43" s="137"/>
      <c r="B43" s="160" t="s">
        <v>62</v>
      </c>
      <c r="C43" s="161"/>
      <c r="D43" s="161"/>
      <c r="E43" s="162"/>
      <c r="F43" s="163">
        <f>SUMIF(A39:A42,"=1",F39:F42)</f>
        <v>0</v>
      </c>
      <c r="G43" s="164">
        <f>SUMIF(A39:A42,"=1",G39:G42)</f>
        <v>0</v>
      </c>
      <c r="H43" s="164">
        <f>SUMIF(A39:A42,"=1",H39:H42)</f>
        <v>0</v>
      </c>
      <c r="I43" s="164">
        <f>SUMIF(A39:A42,"=1",I39:I42)</f>
        <v>0</v>
      </c>
      <c r="J43" s="165">
        <f>SUMIF(A39:A42,"=1",J39:J42)</f>
        <v>0</v>
      </c>
    </row>
    <row r="45" spans="1:52" x14ac:dyDescent="0.25">
      <c r="A45" t="s">
        <v>64</v>
      </c>
      <c r="B45" t="s">
        <v>65</v>
      </c>
    </row>
    <row r="46" spans="1:52" x14ac:dyDescent="0.25">
      <c r="B46" s="177" t="s">
        <v>66</v>
      </c>
      <c r="C46" s="177"/>
      <c r="D46" s="177"/>
      <c r="E46" s="177"/>
      <c r="F46" s="177"/>
      <c r="G46" s="177"/>
      <c r="H46" s="177"/>
      <c r="I46" s="177"/>
      <c r="J46" s="177"/>
      <c r="AZ46" s="176" t="str">
        <f>B46</f>
        <v>1. PODMÍNKY PRO ZPRACOVÁNÍ NABÍDKOVÉ CENY</v>
      </c>
    </row>
    <row r="48" spans="1:52" x14ac:dyDescent="0.25">
      <c r="B48" s="177" t="s">
        <v>67</v>
      </c>
      <c r="C48" s="177"/>
      <c r="D48" s="177"/>
      <c r="E48" s="177"/>
      <c r="F48" s="177"/>
      <c r="G48" s="177"/>
      <c r="H48" s="177"/>
      <c r="I48" s="177"/>
      <c r="J48" s="177"/>
      <c r="AZ48" s="176" t="str">
        <f>B48</f>
        <v xml:space="preserve">        Preambule</v>
      </c>
    </row>
    <row r="50" spans="2:52" ht="52.8" x14ac:dyDescent="0.25">
      <c r="B50" s="177" t="s">
        <v>68</v>
      </c>
      <c r="C50" s="177"/>
      <c r="D50" s="177"/>
      <c r="E50" s="177"/>
      <c r="F50" s="177"/>
      <c r="G50" s="177"/>
      <c r="H50" s="177"/>
      <c r="I50" s="177"/>
      <c r="J50" s="177"/>
      <c r="AZ50" s="176"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2.8" x14ac:dyDescent="0.25">
      <c r="B51" s="177" t="s">
        <v>69</v>
      </c>
      <c r="C51" s="177"/>
      <c r="D51" s="177"/>
      <c r="E51" s="177"/>
      <c r="F51" s="177"/>
      <c r="G51" s="177"/>
      <c r="H51" s="177"/>
      <c r="I51" s="177"/>
      <c r="J51" s="177"/>
      <c r="AZ51" s="176"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5">
      <c r="B53" s="177" t="s">
        <v>70</v>
      </c>
      <c r="C53" s="177"/>
      <c r="D53" s="177"/>
      <c r="E53" s="177"/>
      <c r="F53" s="177"/>
      <c r="G53" s="177"/>
      <c r="H53" s="177"/>
      <c r="I53" s="177"/>
      <c r="J53" s="177"/>
      <c r="AZ53" s="176" t="str">
        <f>B53</f>
        <v xml:space="preserve">        Vymezení některých pojmů</v>
      </c>
    </row>
    <row r="56" spans="2:52" x14ac:dyDescent="0.25">
      <c r="B56" s="177" t="s">
        <v>71</v>
      </c>
      <c r="C56" s="177"/>
      <c r="D56" s="177"/>
      <c r="E56" s="177"/>
      <c r="F56" s="177"/>
      <c r="G56" s="177"/>
      <c r="H56" s="177"/>
      <c r="I56" s="177"/>
      <c r="J56" s="177"/>
      <c r="AZ56" s="176" t="str">
        <f>B56</f>
        <v>Pro účely zpracování nabídkové ceny se jsou použity některé pojmy, pod kterými se rozumí:</v>
      </c>
    </row>
    <row r="57" spans="2:52" ht="39.6" x14ac:dyDescent="0.25">
      <c r="B57" s="177" t="s">
        <v>72</v>
      </c>
      <c r="C57" s="177"/>
      <c r="D57" s="177"/>
      <c r="E57" s="177"/>
      <c r="F57" s="177"/>
      <c r="G57" s="177"/>
      <c r="H57" s="177"/>
      <c r="I57" s="177"/>
      <c r="J57" s="177"/>
      <c r="AZ57" s="176"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9.6" x14ac:dyDescent="0.25">
      <c r="B58" s="177" t="s">
        <v>73</v>
      </c>
      <c r="C58" s="177"/>
      <c r="D58" s="177"/>
      <c r="E58" s="177"/>
      <c r="F58" s="177"/>
      <c r="G58" s="177"/>
      <c r="H58" s="177"/>
      <c r="I58" s="177"/>
      <c r="J58" s="177"/>
      <c r="AZ58" s="176"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2.8" x14ac:dyDescent="0.25">
      <c r="B59" s="177" t="s">
        <v>74</v>
      </c>
      <c r="C59" s="177"/>
      <c r="D59" s="177"/>
      <c r="E59" s="177"/>
      <c r="F59" s="177"/>
      <c r="G59" s="177"/>
      <c r="H59" s="177"/>
      <c r="I59" s="177"/>
      <c r="J59" s="177"/>
      <c r="AZ59" s="176"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9.2" x14ac:dyDescent="0.25">
      <c r="B60" s="177" t="s">
        <v>75</v>
      </c>
      <c r="C60" s="177"/>
      <c r="D60" s="177"/>
      <c r="E60" s="177"/>
      <c r="F60" s="177"/>
      <c r="G60" s="177"/>
      <c r="H60" s="177"/>
      <c r="I60" s="177"/>
      <c r="J60" s="177"/>
      <c r="AZ60" s="176"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2.8" x14ac:dyDescent="0.25">
      <c r="B61" s="177" t="s">
        <v>76</v>
      </c>
      <c r="C61" s="177"/>
      <c r="D61" s="177"/>
      <c r="E61" s="177"/>
      <c r="F61" s="177"/>
      <c r="G61" s="177"/>
      <c r="H61" s="177"/>
      <c r="I61" s="177"/>
      <c r="J61" s="177"/>
      <c r="AZ61" s="176"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5">
      <c r="B63" s="177" t="s">
        <v>77</v>
      </c>
      <c r="C63" s="177"/>
      <c r="D63" s="177"/>
      <c r="E63" s="177"/>
      <c r="F63" s="177"/>
      <c r="G63" s="177"/>
      <c r="H63" s="177"/>
      <c r="I63" s="177"/>
      <c r="J63" s="177"/>
      <c r="AZ63" s="176" t="str">
        <f>B63</f>
        <v xml:space="preserve">        Cenová soustava</v>
      </c>
    </row>
    <row r="65" spans="2:52" x14ac:dyDescent="0.25">
      <c r="B65" s="177" t="s">
        <v>78</v>
      </c>
      <c r="C65" s="177"/>
      <c r="D65" s="177"/>
      <c r="E65" s="177"/>
      <c r="F65" s="177"/>
      <c r="G65" s="177"/>
      <c r="H65" s="177"/>
      <c r="I65" s="177"/>
      <c r="J65" s="177"/>
      <c r="AZ65" s="176" t="str">
        <f>B65</f>
        <v xml:space="preserve">        Použitá cenová soustava</v>
      </c>
    </row>
    <row r="66" spans="2:52" ht="39.6" x14ac:dyDescent="0.25">
      <c r="B66" s="177" t="s">
        <v>79</v>
      </c>
      <c r="C66" s="177"/>
      <c r="D66" s="177"/>
      <c r="E66" s="177"/>
      <c r="F66" s="177"/>
      <c r="G66" s="177"/>
      <c r="H66" s="177"/>
      <c r="I66" s="177"/>
      <c r="J66" s="177"/>
      <c r="AZ66" s="176"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5">
      <c r="B68" s="177" t="s">
        <v>80</v>
      </c>
      <c r="C68" s="177"/>
      <c r="D68" s="177"/>
      <c r="E68" s="177"/>
      <c r="F68" s="177"/>
      <c r="G68" s="177"/>
      <c r="H68" s="177"/>
      <c r="I68" s="177"/>
      <c r="J68" s="177"/>
      <c r="AZ68" s="176" t="str">
        <f>B68</f>
        <v xml:space="preserve">        Technické podmínky</v>
      </c>
    </row>
    <row r="69" spans="2:52" ht="39.6" x14ac:dyDescent="0.25">
      <c r="B69" s="177" t="s">
        <v>81</v>
      </c>
      <c r="C69" s="177"/>
      <c r="D69" s="177"/>
      <c r="E69" s="177"/>
      <c r="F69" s="177"/>
      <c r="G69" s="177"/>
      <c r="H69" s="177"/>
      <c r="I69" s="177"/>
      <c r="J69" s="177"/>
      <c r="AZ69" s="176"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5">
      <c r="B71" s="177" t="s">
        <v>82</v>
      </c>
      <c r="C71" s="177"/>
      <c r="D71" s="177"/>
      <c r="E71" s="177"/>
      <c r="F71" s="177"/>
      <c r="G71" s="177"/>
      <c r="H71" s="177"/>
      <c r="I71" s="177"/>
      <c r="J71" s="177"/>
      <c r="AZ71" s="176" t="str">
        <f>B71</f>
        <v>Individuální položky</v>
      </c>
    </row>
    <row r="72" spans="2:52" ht="39.6" x14ac:dyDescent="0.25">
      <c r="B72" s="177" t="s">
        <v>83</v>
      </c>
      <c r="C72" s="177"/>
      <c r="D72" s="177"/>
      <c r="E72" s="177"/>
      <c r="F72" s="177"/>
      <c r="G72" s="177"/>
      <c r="H72" s="177"/>
      <c r="I72" s="177"/>
      <c r="J72" s="177"/>
      <c r="AZ72" s="176"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5">
      <c r="B74" s="177" t="s">
        <v>84</v>
      </c>
      <c r="C74" s="177"/>
      <c r="D74" s="177"/>
      <c r="E74" s="177"/>
      <c r="F74" s="177"/>
      <c r="G74" s="177"/>
      <c r="H74" s="177"/>
      <c r="I74" s="177"/>
      <c r="J74" s="177"/>
      <c r="AZ74" s="176" t="str">
        <f>B74</f>
        <v xml:space="preserve">        Závaznost a změna soupisu</v>
      </c>
    </row>
    <row r="76" spans="2:52" x14ac:dyDescent="0.25">
      <c r="B76" s="177" t="s">
        <v>85</v>
      </c>
      <c r="C76" s="177"/>
      <c r="D76" s="177"/>
      <c r="E76" s="177"/>
      <c r="F76" s="177"/>
      <c r="G76" s="177"/>
      <c r="H76" s="177"/>
      <c r="I76" s="177"/>
      <c r="J76" s="177"/>
      <c r="AZ76" s="176" t="str">
        <f>B76</f>
        <v xml:space="preserve">        Závaznost soupisu</v>
      </c>
    </row>
    <row r="77" spans="2:52" ht="39.6" x14ac:dyDescent="0.25">
      <c r="B77" s="177" t="s">
        <v>86</v>
      </c>
      <c r="C77" s="177"/>
      <c r="D77" s="177"/>
      <c r="E77" s="177"/>
      <c r="F77" s="177"/>
      <c r="G77" s="177"/>
      <c r="H77" s="177"/>
      <c r="I77" s="177"/>
      <c r="J77" s="177"/>
      <c r="AZ77" s="176"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5">
      <c r="B79" s="177" t="s">
        <v>87</v>
      </c>
      <c r="C79" s="177"/>
      <c r="D79" s="177"/>
      <c r="E79" s="177"/>
      <c r="F79" s="177"/>
      <c r="G79" s="177"/>
      <c r="H79" s="177"/>
      <c r="I79" s="177"/>
      <c r="J79" s="177"/>
      <c r="AZ79" s="176" t="str">
        <f>B79</f>
        <v xml:space="preserve">        Zvláštní podmínky pro stanovení nabídkové ceny</v>
      </c>
    </row>
    <row r="81" spans="2:52" x14ac:dyDescent="0.25">
      <c r="B81" s="177" t="s">
        <v>88</v>
      </c>
      <c r="C81" s="177"/>
      <c r="D81" s="177"/>
      <c r="E81" s="177"/>
      <c r="F81" s="177"/>
      <c r="G81" s="177"/>
      <c r="H81" s="177"/>
      <c r="I81" s="177"/>
      <c r="J81" s="177"/>
      <c r="AZ81" s="176" t="str">
        <f>B81</f>
        <v xml:space="preserve">        Přeprava vybouraných hmot, suti a vytěžené zeminy</v>
      </c>
    </row>
    <row r="82" spans="2:52" ht="79.2" x14ac:dyDescent="0.25">
      <c r="B82" s="177" t="s">
        <v>89</v>
      </c>
      <c r="C82" s="177"/>
      <c r="D82" s="177"/>
      <c r="E82" s="177"/>
      <c r="F82" s="177"/>
      <c r="G82" s="177"/>
      <c r="H82" s="177"/>
      <c r="I82" s="177"/>
      <c r="J82" s="177"/>
      <c r="AZ82" s="176"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5">
      <c r="B84" s="177" t="s">
        <v>90</v>
      </c>
      <c r="C84" s="177"/>
      <c r="D84" s="177"/>
      <c r="E84" s="177"/>
      <c r="F84" s="177"/>
      <c r="G84" s="177"/>
      <c r="H84" s="177"/>
      <c r="I84" s="177"/>
      <c r="J84" s="177"/>
      <c r="AZ84" s="176" t="str">
        <f>B84</f>
        <v xml:space="preserve">        Vnitrostaveništní přesun stavebního materiálu</v>
      </c>
    </row>
    <row r="85" spans="2:52" ht="52.8" x14ac:dyDescent="0.25">
      <c r="B85" s="177" t="s">
        <v>91</v>
      </c>
      <c r="C85" s="177"/>
      <c r="D85" s="177"/>
      <c r="E85" s="177"/>
      <c r="F85" s="177"/>
      <c r="G85" s="177"/>
      <c r="H85" s="177"/>
      <c r="I85" s="177"/>
      <c r="J85" s="177"/>
      <c r="AZ85" s="176"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2.8" x14ac:dyDescent="0.25">
      <c r="B86" s="177" t="s">
        <v>92</v>
      </c>
      <c r="C86" s="177"/>
      <c r="D86" s="177"/>
      <c r="E86" s="177"/>
      <c r="F86" s="177"/>
      <c r="G86" s="177"/>
      <c r="H86" s="177"/>
      <c r="I86" s="177"/>
      <c r="J86" s="177"/>
      <c r="AZ86" s="176"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5">
      <c r="B88" s="177" t="s">
        <v>93</v>
      </c>
      <c r="C88" s="177"/>
      <c r="D88" s="177"/>
      <c r="E88" s="177"/>
      <c r="F88" s="177"/>
      <c r="G88" s="177"/>
      <c r="H88" s="177"/>
      <c r="I88" s="177"/>
      <c r="J88" s="177"/>
      <c r="AZ88" s="176" t="str">
        <f>B88</f>
        <v xml:space="preserve">        Příplatky za ztížené podmínky prací</v>
      </c>
    </row>
    <row r="89" spans="2:52" ht="26.4" x14ac:dyDescent="0.25">
      <c r="B89" s="177" t="s">
        <v>94</v>
      </c>
      <c r="C89" s="177"/>
      <c r="D89" s="177"/>
      <c r="E89" s="177"/>
      <c r="F89" s="177"/>
      <c r="G89" s="177"/>
      <c r="H89" s="177"/>
      <c r="I89" s="177"/>
      <c r="J89" s="177"/>
      <c r="AZ89" s="176" t="str">
        <f>B89</f>
        <v>Pokud soupis položku příplatku za ztížené podmínky obsahuje, je dodavatel povinen ji ocenit bez ohledu na to, že tento příplatek dodavatel standardně neuplatňuje.</v>
      </c>
    </row>
    <row r="91" spans="2:52" x14ac:dyDescent="0.25">
      <c r="B91" s="177" t="s">
        <v>95</v>
      </c>
      <c r="C91" s="177"/>
      <c r="D91" s="177"/>
      <c r="E91" s="177"/>
      <c r="F91" s="177"/>
      <c r="G91" s="177"/>
      <c r="H91" s="177"/>
      <c r="I91" s="177"/>
      <c r="J91" s="177"/>
      <c r="AZ91" s="176" t="str">
        <f>B91</f>
        <v xml:space="preserve">        Vedlejší a ostatní náklady</v>
      </c>
    </row>
    <row r="92" spans="2:52" ht="26.4" x14ac:dyDescent="0.25">
      <c r="B92" s="177" t="s">
        <v>96</v>
      </c>
      <c r="C92" s="177"/>
      <c r="D92" s="177"/>
      <c r="E92" s="177"/>
      <c r="F92" s="177"/>
      <c r="G92" s="177"/>
      <c r="H92" s="177"/>
      <c r="I92" s="177"/>
      <c r="J92" s="177"/>
      <c r="AZ92" s="176" t="str">
        <f>B92</f>
        <v>Tyto náklady jsou popsány v samostatném soupisu stavebních prací, dodávek a služeb s tím, že dodavatel je povinen v rámci těchto nákladů ocenit všechny definované náklady souhrnně pro celou stavbu.</v>
      </c>
    </row>
    <row r="96" spans="2:52" x14ac:dyDescent="0.25">
      <c r="B96" s="177" t="s">
        <v>97</v>
      </c>
      <c r="C96" s="177"/>
      <c r="D96" s="177"/>
      <c r="E96" s="177"/>
      <c r="F96" s="177"/>
      <c r="G96" s="177"/>
      <c r="H96" s="177"/>
      <c r="I96" s="177"/>
      <c r="J96" s="177"/>
      <c r="AZ96" s="176" t="str">
        <f>B96</f>
        <v>2. SPECIFICKÉ PODMÍNKY PRO ZPRACOVÁNÍ NABÍDKOVÉ CENY</v>
      </c>
    </row>
    <row r="98" spans="2:52" x14ac:dyDescent="0.25">
      <c r="B98" s="177" t="s">
        <v>98</v>
      </c>
      <c r="C98" s="177"/>
      <c r="D98" s="177"/>
      <c r="E98" s="177"/>
      <c r="F98" s="177"/>
      <c r="G98" s="177"/>
      <c r="H98" s="177"/>
      <c r="I98" s="177"/>
      <c r="J98" s="177"/>
      <c r="AZ98" s="176" t="str">
        <f>B98</f>
        <v>Zde doplní zpracovatel soupisu  případná specifika týkající se konkrétní zakázky.</v>
      </c>
    </row>
    <row r="101" spans="2:52" x14ac:dyDescent="0.25">
      <c r="B101" s="177" t="s">
        <v>99</v>
      </c>
      <c r="C101" s="177"/>
      <c r="D101" s="177"/>
      <c r="E101" s="177"/>
      <c r="F101" s="177"/>
      <c r="G101" s="177"/>
      <c r="H101" s="177"/>
      <c r="I101" s="177"/>
      <c r="J101" s="177"/>
      <c r="AZ101" s="176" t="str">
        <f>B101</f>
        <v>3. ELEKTRONICKÁ PODOBA SOUPISU</v>
      </c>
    </row>
    <row r="103" spans="2:52" x14ac:dyDescent="0.25">
      <c r="B103" s="177" t="s">
        <v>100</v>
      </c>
      <c r="C103" s="177"/>
      <c r="D103" s="177"/>
      <c r="E103" s="177"/>
      <c r="F103" s="177"/>
      <c r="G103" s="177"/>
      <c r="H103" s="177"/>
      <c r="I103" s="177"/>
      <c r="J103" s="177"/>
      <c r="AZ103" s="176" t="str">
        <f>B103</f>
        <v xml:space="preserve">        Elektronická podoba soupisu</v>
      </c>
    </row>
    <row r="104" spans="2:52" ht="26.4" x14ac:dyDescent="0.25">
      <c r="B104" s="177" t="s">
        <v>101</v>
      </c>
      <c r="C104" s="177"/>
      <c r="D104" s="177"/>
      <c r="E104" s="177"/>
      <c r="F104" s="177"/>
      <c r="G104" s="177"/>
      <c r="H104" s="177"/>
      <c r="I104" s="177"/>
      <c r="J104" s="177"/>
      <c r="AZ104" s="176" t="str">
        <f>B104</f>
        <v>V souladu se zákonem jsou předložené soupisy zpracovány i v elektronické podobě.  Elektronickou podobou soupisu stavebních prací, dodávek a služeb je formát MS EXCEL.</v>
      </c>
    </row>
    <row r="105" spans="2:52" x14ac:dyDescent="0.25">
      <c r="B105" s="177" t="s">
        <v>102</v>
      </c>
      <c r="C105" s="177"/>
      <c r="D105" s="177"/>
      <c r="E105" s="177"/>
      <c r="F105" s="177"/>
      <c r="G105" s="177"/>
      <c r="H105" s="177"/>
      <c r="I105" s="177"/>
      <c r="J105" s="177"/>
      <c r="AZ105" s="176" t="str">
        <f>B105</f>
        <v>Popis formátu soupisu odpovídá svou strukturou vzorovému soupisu volně dostupnému na internetové adrese:</v>
      </c>
    </row>
    <row r="107" spans="2:52" x14ac:dyDescent="0.25">
      <c r="B107" s="177" t="s">
        <v>103</v>
      </c>
      <c r="C107" s="177"/>
      <c r="D107" s="177"/>
      <c r="E107" s="177"/>
      <c r="F107" s="177"/>
      <c r="G107" s="177"/>
      <c r="H107" s="177"/>
      <c r="I107" s="177"/>
      <c r="J107" s="177"/>
      <c r="AZ107" s="176" t="str">
        <f>B107</f>
        <v>www.stavebnionline.cz/soupis</v>
      </c>
    </row>
    <row r="109" spans="2:52" x14ac:dyDescent="0.25">
      <c r="B109" s="177" t="s">
        <v>104</v>
      </c>
      <c r="C109" s="177"/>
      <c r="D109" s="177"/>
      <c r="E109" s="177"/>
      <c r="F109" s="177"/>
      <c r="G109" s="177"/>
      <c r="H109" s="177"/>
      <c r="I109" s="177"/>
      <c r="J109" s="177"/>
      <c r="AZ109" s="176" t="str">
        <f>B109</f>
        <v xml:space="preserve">        Zpracování elektronické podoby soupisu</v>
      </c>
    </row>
    <row r="110" spans="2:52" ht="52.8" x14ac:dyDescent="0.25">
      <c r="B110" s="177" t="s">
        <v>105</v>
      </c>
      <c r="C110" s="177"/>
      <c r="D110" s="177"/>
      <c r="E110" s="177"/>
      <c r="F110" s="177"/>
      <c r="G110" s="177"/>
      <c r="H110" s="177"/>
      <c r="I110" s="177"/>
      <c r="J110" s="177"/>
      <c r="AZ110" s="176"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5">
      <c r="B112" s="177" t="s">
        <v>106</v>
      </c>
      <c r="C112" s="177"/>
      <c r="D112" s="177"/>
      <c r="E112" s="177"/>
      <c r="F112" s="177"/>
      <c r="G112" s="177"/>
      <c r="H112" s="177"/>
      <c r="I112" s="177"/>
      <c r="J112" s="177"/>
      <c r="AZ112" s="176" t="str">
        <f>B112</f>
        <v xml:space="preserve">        Jiný formát soupisu</v>
      </c>
    </row>
    <row r="113" spans="1:52" ht="39.6" x14ac:dyDescent="0.25">
      <c r="B113" s="177" t="s">
        <v>107</v>
      </c>
      <c r="C113" s="177"/>
      <c r="D113" s="177"/>
      <c r="E113" s="177"/>
      <c r="F113" s="177"/>
      <c r="G113" s="177"/>
      <c r="H113" s="177"/>
      <c r="I113" s="177"/>
      <c r="J113" s="177"/>
      <c r="AZ113" s="176"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5">
      <c r="B115" s="177" t="s">
        <v>108</v>
      </c>
      <c r="C115" s="177"/>
      <c r="D115" s="177"/>
      <c r="E115" s="177"/>
      <c r="F115" s="177"/>
      <c r="G115" s="177"/>
      <c r="H115" s="177"/>
      <c r="I115" s="177"/>
      <c r="J115" s="177"/>
      <c r="AZ115" s="176" t="str">
        <f>B115</f>
        <v xml:space="preserve">        Závěrečné ustanovení</v>
      </c>
    </row>
    <row r="116" spans="1:52" x14ac:dyDescent="0.25">
      <c r="B116" s="177" t="s">
        <v>109</v>
      </c>
      <c r="C116" s="177"/>
      <c r="D116" s="177"/>
      <c r="E116" s="177"/>
      <c r="F116" s="177"/>
      <c r="G116" s="177"/>
      <c r="H116" s="177"/>
      <c r="I116" s="177"/>
      <c r="J116" s="177"/>
      <c r="AZ116" s="176" t="str">
        <f>B116</f>
        <v>Ostatní podmínky vztahující se ke zpracování nabídkové ceny jsou uvedeny v zadávací dokumentaci.</v>
      </c>
    </row>
    <row r="117" spans="1:52" x14ac:dyDescent="0.25">
      <c r="A117" t="s">
        <v>110</v>
      </c>
      <c r="B117" t="s">
        <v>111</v>
      </c>
    </row>
    <row r="118" spans="1:52" x14ac:dyDescent="0.25">
      <c r="A118" t="s">
        <v>112</v>
      </c>
      <c r="B118" t="s">
        <v>113</v>
      </c>
    </row>
    <row r="121" spans="1:52" ht="15.6" x14ac:dyDescent="0.3">
      <c r="B121" s="178" t="s">
        <v>114</v>
      </c>
    </row>
    <row r="123" spans="1:52" ht="25.5" customHeight="1" x14ac:dyDescent="0.25">
      <c r="A123" s="180"/>
      <c r="B123" s="183" t="s">
        <v>17</v>
      </c>
      <c r="C123" s="183" t="s">
        <v>5</v>
      </c>
      <c r="D123" s="184"/>
      <c r="E123" s="184"/>
      <c r="F123" s="185" t="s">
        <v>115</v>
      </c>
      <c r="G123" s="185"/>
      <c r="H123" s="185"/>
      <c r="I123" s="185" t="s">
        <v>29</v>
      </c>
      <c r="J123" s="185" t="s">
        <v>0</v>
      </c>
    </row>
    <row r="124" spans="1:52" ht="36.75" customHeight="1" x14ac:dyDescent="0.25">
      <c r="A124" s="181"/>
      <c r="B124" s="186" t="s">
        <v>116</v>
      </c>
      <c r="C124" s="187" t="s">
        <v>117</v>
      </c>
      <c r="D124" s="188"/>
      <c r="E124" s="188"/>
      <c r="F124" s="195" t="s">
        <v>24</v>
      </c>
      <c r="G124" s="196"/>
      <c r="H124" s="196"/>
      <c r="I124" s="196">
        <f>'01 74240201 Pol'!G8</f>
        <v>0</v>
      </c>
      <c r="J124" s="192" t="str">
        <f>IF(I136=0,"",I124/I136*100)</f>
        <v/>
      </c>
    </row>
    <row r="125" spans="1:52" ht="36.75" customHeight="1" x14ac:dyDescent="0.25">
      <c r="A125" s="181"/>
      <c r="B125" s="186" t="s">
        <v>118</v>
      </c>
      <c r="C125" s="187" t="s">
        <v>119</v>
      </c>
      <c r="D125" s="188"/>
      <c r="E125" s="188"/>
      <c r="F125" s="195" t="s">
        <v>24</v>
      </c>
      <c r="G125" s="196"/>
      <c r="H125" s="196"/>
      <c r="I125" s="196">
        <f>'01 74240201 Pol'!G25</f>
        <v>0</v>
      </c>
      <c r="J125" s="192" t="str">
        <f>IF(I136=0,"",I125/I136*100)</f>
        <v/>
      </c>
    </row>
    <row r="126" spans="1:52" ht="36.75" customHeight="1" x14ac:dyDescent="0.25">
      <c r="A126" s="181"/>
      <c r="B126" s="186" t="s">
        <v>120</v>
      </c>
      <c r="C126" s="187" t="s">
        <v>121</v>
      </c>
      <c r="D126" s="188"/>
      <c r="E126" s="188"/>
      <c r="F126" s="195" t="s">
        <v>24</v>
      </c>
      <c r="G126" s="196"/>
      <c r="H126" s="196"/>
      <c r="I126" s="196">
        <f>'01 74240201 Pol'!G32</f>
        <v>0</v>
      </c>
      <c r="J126" s="192" t="str">
        <f>IF(I136=0,"",I126/I136*100)</f>
        <v/>
      </c>
    </row>
    <row r="127" spans="1:52" ht="36.75" customHeight="1" x14ac:dyDescent="0.25">
      <c r="A127" s="181"/>
      <c r="B127" s="186" t="s">
        <v>122</v>
      </c>
      <c r="C127" s="187" t="s">
        <v>123</v>
      </c>
      <c r="D127" s="188"/>
      <c r="E127" s="188"/>
      <c r="F127" s="195" t="s">
        <v>24</v>
      </c>
      <c r="G127" s="196"/>
      <c r="H127" s="196"/>
      <c r="I127" s="196">
        <f>'01 74240201 Pol'!G47</f>
        <v>0</v>
      </c>
      <c r="J127" s="192" t="str">
        <f>IF(I136=0,"",I127/I136*100)</f>
        <v/>
      </c>
    </row>
    <row r="128" spans="1:52" ht="36.75" customHeight="1" x14ac:dyDescent="0.25">
      <c r="A128" s="181"/>
      <c r="B128" s="186" t="s">
        <v>124</v>
      </c>
      <c r="C128" s="187" t="s">
        <v>125</v>
      </c>
      <c r="D128" s="188"/>
      <c r="E128" s="188"/>
      <c r="F128" s="195" t="s">
        <v>24</v>
      </c>
      <c r="G128" s="196"/>
      <c r="H128" s="196"/>
      <c r="I128" s="196">
        <f>'01 74240201 Pol'!G52</f>
        <v>0</v>
      </c>
      <c r="J128" s="192" t="str">
        <f>IF(I136=0,"",I128/I136*100)</f>
        <v/>
      </c>
    </row>
    <row r="129" spans="1:10" ht="36.75" customHeight="1" x14ac:dyDescent="0.25">
      <c r="A129" s="181"/>
      <c r="B129" s="186" t="s">
        <v>126</v>
      </c>
      <c r="C129" s="187" t="s">
        <v>127</v>
      </c>
      <c r="D129" s="188"/>
      <c r="E129" s="188"/>
      <c r="F129" s="195" t="s">
        <v>24</v>
      </c>
      <c r="G129" s="196"/>
      <c r="H129" s="196"/>
      <c r="I129" s="196">
        <f>'01 74240201 Pol'!G91</f>
        <v>0</v>
      </c>
      <c r="J129" s="192" t="str">
        <f>IF(I136=0,"",I129/I136*100)</f>
        <v/>
      </c>
    </row>
    <row r="130" spans="1:10" ht="36.75" customHeight="1" x14ac:dyDescent="0.25">
      <c r="A130" s="181"/>
      <c r="B130" s="186" t="s">
        <v>128</v>
      </c>
      <c r="C130" s="187" t="s">
        <v>129</v>
      </c>
      <c r="D130" s="188"/>
      <c r="E130" s="188"/>
      <c r="F130" s="195" t="s">
        <v>25</v>
      </c>
      <c r="G130" s="196"/>
      <c r="H130" s="196"/>
      <c r="I130" s="196">
        <f>'01 74240201 Pol'!G97</f>
        <v>0</v>
      </c>
      <c r="J130" s="192" t="str">
        <f>IF(I136=0,"",I130/I136*100)</f>
        <v/>
      </c>
    </row>
    <row r="131" spans="1:10" ht="36.75" customHeight="1" x14ac:dyDescent="0.25">
      <c r="A131" s="181"/>
      <c r="B131" s="186" t="s">
        <v>130</v>
      </c>
      <c r="C131" s="187" t="s">
        <v>131</v>
      </c>
      <c r="D131" s="188"/>
      <c r="E131" s="188"/>
      <c r="F131" s="195" t="s">
        <v>25</v>
      </c>
      <c r="G131" s="196"/>
      <c r="H131" s="196"/>
      <c r="I131" s="196">
        <f>'01 74240201 Pol'!G113</f>
        <v>0</v>
      </c>
      <c r="J131" s="192" t="str">
        <f>IF(I136=0,"",I131/I136*100)</f>
        <v/>
      </c>
    </row>
    <row r="132" spans="1:10" ht="36.75" customHeight="1" x14ac:dyDescent="0.25">
      <c r="A132" s="181"/>
      <c r="B132" s="186" t="s">
        <v>132</v>
      </c>
      <c r="C132" s="187" t="s">
        <v>133</v>
      </c>
      <c r="D132" s="188"/>
      <c r="E132" s="188"/>
      <c r="F132" s="195" t="s">
        <v>25</v>
      </c>
      <c r="G132" s="196"/>
      <c r="H132" s="196"/>
      <c r="I132" s="196">
        <f>'01 74240201 Pol'!G126</f>
        <v>0</v>
      </c>
      <c r="J132" s="192" t="str">
        <f>IF(I136=0,"",I132/I136*100)</f>
        <v/>
      </c>
    </row>
    <row r="133" spans="1:10" ht="36.75" customHeight="1" x14ac:dyDescent="0.25">
      <c r="A133" s="181"/>
      <c r="B133" s="186" t="s">
        <v>134</v>
      </c>
      <c r="C133" s="187" t="s">
        <v>135</v>
      </c>
      <c r="D133" s="188"/>
      <c r="E133" s="188"/>
      <c r="F133" s="195" t="s">
        <v>26</v>
      </c>
      <c r="G133" s="196"/>
      <c r="H133" s="196"/>
      <c r="I133" s="196">
        <f>'01 74240201 Pol'!G136</f>
        <v>0</v>
      </c>
      <c r="J133" s="192" t="str">
        <f>IF(I136=0,"",I133/I136*100)</f>
        <v/>
      </c>
    </row>
    <row r="134" spans="1:10" ht="36.75" customHeight="1" x14ac:dyDescent="0.25">
      <c r="A134" s="181"/>
      <c r="B134" s="186" t="s">
        <v>136</v>
      </c>
      <c r="C134" s="187" t="s">
        <v>27</v>
      </c>
      <c r="D134" s="188"/>
      <c r="E134" s="188"/>
      <c r="F134" s="195" t="s">
        <v>136</v>
      </c>
      <c r="G134" s="196"/>
      <c r="H134" s="196"/>
      <c r="I134" s="196">
        <f>'01 74240201 Pol'!G138</f>
        <v>0</v>
      </c>
      <c r="J134" s="192" t="str">
        <f>IF(I136=0,"",I134/I136*100)</f>
        <v/>
      </c>
    </row>
    <row r="135" spans="1:10" ht="36.75" customHeight="1" x14ac:dyDescent="0.25">
      <c r="A135" s="181"/>
      <c r="B135" s="186" t="s">
        <v>137</v>
      </c>
      <c r="C135" s="187" t="s">
        <v>28</v>
      </c>
      <c r="D135" s="188"/>
      <c r="E135" s="188"/>
      <c r="F135" s="195" t="s">
        <v>137</v>
      </c>
      <c r="G135" s="196"/>
      <c r="H135" s="196"/>
      <c r="I135" s="196">
        <f>'01 74240201 Pol'!G145</f>
        <v>0</v>
      </c>
      <c r="J135" s="192" t="str">
        <f>IF(I136=0,"",I135/I136*100)</f>
        <v/>
      </c>
    </row>
    <row r="136" spans="1:10" ht="25.5" customHeight="1" x14ac:dyDescent="0.25">
      <c r="A136" s="182"/>
      <c r="B136" s="189" t="s">
        <v>1</v>
      </c>
      <c r="C136" s="190"/>
      <c r="D136" s="191"/>
      <c r="E136" s="191"/>
      <c r="F136" s="197"/>
      <c r="G136" s="198"/>
      <c r="H136" s="198"/>
      <c r="I136" s="198">
        <f>SUM(I124:I135)</f>
        <v>0</v>
      </c>
      <c r="J136" s="193">
        <f>SUM(J124:J135)</f>
        <v>0</v>
      </c>
    </row>
    <row r="137" spans="1:10" x14ac:dyDescent="0.25">
      <c r="F137" s="136"/>
      <c r="G137" s="136"/>
      <c r="H137" s="136"/>
      <c r="I137" s="136"/>
      <c r="J137" s="194"/>
    </row>
    <row r="138" spans="1:10" x14ac:dyDescent="0.25">
      <c r="F138" s="136"/>
      <c r="G138" s="136"/>
      <c r="H138" s="136"/>
      <c r="I138" s="136"/>
      <c r="J138" s="194"/>
    </row>
    <row r="139" spans="1:10" x14ac:dyDescent="0.25">
      <c r="F139" s="136"/>
      <c r="G139" s="136"/>
      <c r="H139" s="136"/>
      <c r="I139" s="136"/>
      <c r="J139" s="194"/>
    </row>
  </sheetData>
  <sheetProtection algorithmName="SHA-512" hashValue="9DgCUc7lr/Dr2vL1URvUt65y/LoscFYYHVn2c0vKDQDlr/JQcxFBCB3i+wysvX3CJGVQsjNpgS0Eh7ADpRhuPQ==" saltValue="HJMRE2FAon+F4AjZxnVWr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2">
    <mergeCell ref="C135:E135"/>
    <mergeCell ref="C130:E130"/>
    <mergeCell ref="C131:E131"/>
    <mergeCell ref="C132:E132"/>
    <mergeCell ref="C133:E133"/>
    <mergeCell ref="C134:E134"/>
    <mergeCell ref="C125:E125"/>
    <mergeCell ref="C126:E126"/>
    <mergeCell ref="C127:E127"/>
    <mergeCell ref="C128:E128"/>
    <mergeCell ref="C129:E129"/>
    <mergeCell ref="B112:J112"/>
    <mergeCell ref="B113:J113"/>
    <mergeCell ref="B115:J115"/>
    <mergeCell ref="B116:J116"/>
    <mergeCell ref="C124:E124"/>
    <mergeCell ref="B104:J104"/>
    <mergeCell ref="B105:J105"/>
    <mergeCell ref="B107:J107"/>
    <mergeCell ref="B109:J109"/>
    <mergeCell ref="B110:J110"/>
    <mergeCell ref="B92:J92"/>
    <mergeCell ref="B96:J96"/>
    <mergeCell ref="B98:J98"/>
    <mergeCell ref="B101:J101"/>
    <mergeCell ref="B103:J103"/>
    <mergeCell ref="B85:J85"/>
    <mergeCell ref="B86:J86"/>
    <mergeCell ref="B88:J88"/>
    <mergeCell ref="B89:J89"/>
    <mergeCell ref="B91:J91"/>
    <mergeCell ref="B77:J77"/>
    <mergeCell ref="B79:J79"/>
    <mergeCell ref="B81:J81"/>
    <mergeCell ref="B82:J82"/>
    <mergeCell ref="B84:J84"/>
    <mergeCell ref="B69:J69"/>
    <mergeCell ref="B71:J71"/>
    <mergeCell ref="B72:J72"/>
    <mergeCell ref="B74:J74"/>
    <mergeCell ref="B76:J76"/>
    <mergeCell ref="B61:J61"/>
    <mergeCell ref="B63:J63"/>
    <mergeCell ref="B65:J65"/>
    <mergeCell ref="B66:J66"/>
    <mergeCell ref="B68:J68"/>
    <mergeCell ref="B56:J56"/>
    <mergeCell ref="B57:J57"/>
    <mergeCell ref="B58:J58"/>
    <mergeCell ref="B59:J59"/>
    <mergeCell ref="B60:J60"/>
    <mergeCell ref="B46:J46"/>
    <mergeCell ref="B48:J48"/>
    <mergeCell ref="B50:J50"/>
    <mergeCell ref="B51:J51"/>
    <mergeCell ref="B53:J53"/>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1" t="s">
        <v>6</v>
      </c>
      <c r="B1" s="101"/>
      <c r="C1" s="102"/>
      <c r="D1" s="101"/>
      <c r="E1" s="101"/>
      <c r="F1" s="101"/>
      <c r="G1" s="101"/>
    </row>
    <row r="2" spans="1:7" ht="24.9" customHeight="1" x14ac:dyDescent="0.25">
      <c r="A2" s="50" t="s">
        <v>7</v>
      </c>
      <c r="B2" s="49"/>
      <c r="C2" s="103"/>
      <c r="D2" s="103"/>
      <c r="E2" s="103"/>
      <c r="F2" s="103"/>
      <c r="G2" s="104"/>
    </row>
    <row r="3" spans="1:7" ht="24.9" customHeight="1" x14ac:dyDescent="0.25">
      <c r="A3" s="50" t="s">
        <v>8</v>
      </c>
      <c r="B3" s="49"/>
      <c r="C3" s="103"/>
      <c r="D3" s="103"/>
      <c r="E3" s="103"/>
      <c r="F3" s="103"/>
      <c r="G3" s="104"/>
    </row>
    <row r="4" spans="1:7" ht="24.9" customHeight="1" x14ac:dyDescent="0.25">
      <c r="A4" s="50" t="s">
        <v>9</v>
      </c>
      <c r="B4" s="49"/>
      <c r="C4" s="103"/>
      <c r="D4" s="103"/>
      <c r="E4" s="103"/>
      <c r="F4" s="103"/>
      <c r="G4" s="104"/>
    </row>
    <row r="5" spans="1:7" x14ac:dyDescent="0.25">
      <c r="B5" s="4"/>
      <c r="C5" s="5"/>
      <c r="D5" s="6"/>
    </row>
  </sheetData>
  <sheetProtection algorithmName="SHA-512" hashValue="fWjHIbdCZEwG9Swc7m3/iUYgoAFTB3lhWd/ISSkAyCzDoaLhYCMvY7L0cffAAIiOPe0NOBOF6FLqPU2a9xpq5g==" saltValue="vEfIHdkbZi5whXAa2X3/TA=="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6FA84-5ED9-4A71-A8A7-5CEF0C8CC58F}">
  <sheetPr>
    <outlinePr summaryBelow="0"/>
  </sheetPr>
  <dimension ref="A1:BH5000"/>
  <sheetViews>
    <sheetView workbookViewId="0">
      <pane ySplit="7" topLeftCell="A8" activePane="bottomLeft" state="frozen"/>
      <selection pane="bottomLeft" sqref="A1:G1"/>
    </sheetView>
  </sheetViews>
  <sheetFormatPr defaultRowHeight="13.2" outlineLevelRow="3" x14ac:dyDescent="0.25"/>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5" width="0" hidden="1" customWidth="1"/>
    <col min="29" max="29" width="0" hidden="1" customWidth="1"/>
    <col min="31" max="41" width="0" hidden="1" customWidth="1"/>
    <col min="53" max="53" width="98.6640625" customWidth="1"/>
  </cols>
  <sheetData>
    <row r="1" spans="1:60" ht="15.75" customHeight="1" x14ac:dyDescent="0.3">
      <c r="A1" s="200" t="s">
        <v>138</v>
      </c>
      <c r="B1" s="200"/>
      <c r="C1" s="200"/>
      <c r="D1" s="200"/>
      <c r="E1" s="200"/>
      <c r="F1" s="200"/>
      <c r="G1" s="200"/>
      <c r="AG1" t="s">
        <v>139</v>
      </c>
    </row>
    <row r="2" spans="1:60" ht="25.05" customHeight="1" x14ac:dyDescent="0.25">
      <c r="A2" s="201" t="s">
        <v>7</v>
      </c>
      <c r="B2" s="49" t="s">
        <v>48</v>
      </c>
      <c r="C2" s="204" t="s">
        <v>44</v>
      </c>
      <c r="D2" s="202"/>
      <c r="E2" s="202"/>
      <c r="F2" s="202"/>
      <c r="G2" s="203"/>
      <c r="AG2" t="s">
        <v>140</v>
      </c>
    </row>
    <row r="3" spans="1:60" ht="25.05" customHeight="1" x14ac:dyDescent="0.25">
      <c r="A3" s="201" t="s">
        <v>8</v>
      </c>
      <c r="B3" s="49" t="s">
        <v>45</v>
      </c>
      <c r="C3" s="204" t="s">
        <v>44</v>
      </c>
      <c r="D3" s="202"/>
      <c r="E3" s="202"/>
      <c r="F3" s="202"/>
      <c r="G3" s="203"/>
      <c r="AC3" s="179" t="s">
        <v>140</v>
      </c>
      <c r="AG3" t="s">
        <v>141</v>
      </c>
    </row>
    <row r="4" spans="1:60" ht="25.05" customHeight="1" x14ac:dyDescent="0.25">
      <c r="A4" s="205" t="s">
        <v>9</v>
      </c>
      <c r="B4" s="206" t="s">
        <v>43</v>
      </c>
      <c r="C4" s="207" t="s">
        <v>44</v>
      </c>
      <c r="D4" s="208"/>
      <c r="E4" s="208"/>
      <c r="F4" s="208"/>
      <c r="G4" s="209"/>
      <c r="AG4" t="s">
        <v>142</v>
      </c>
    </row>
    <row r="5" spans="1:60" x14ac:dyDescent="0.25">
      <c r="D5" s="10"/>
    </row>
    <row r="6" spans="1:60" ht="39.6" x14ac:dyDescent="0.25">
      <c r="A6" s="211" t="s">
        <v>143</v>
      </c>
      <c r="B6" s="213" t="s">
        <v>144</v>
      </c>
      <c r="C6" s="213" t="s">
        <v>145</v>
      </c>
      <c r="D6" s="212" t="s">
        <v>146</v>
      </c>
      <c r="E6" s="211" t="s">
        <v>147</v>
      </c>
      <c r="F6" s="210" t="s">
        <v>148</v>
      </c>
      <c r="G6" s="211" t="s">
        <v>29</v>
      </c>
      <c r="H6" s="214" t="s">
        <v>30</v>
      </c>
      <c r="I6" s="214" t="s">
        <v>149</v>
      </c>
      <c r="J6" s="214" t="s">
        <v>31</v>
      </c>
      <c r="K6" s="214" t="s">
        <v>150</v>
      </c>
      <c r="L6" s="214" t="s">
        <v>151</v>
      </c>
      <c r="M6" s="214" t="s">
        <v>152</v>
      </c>
      <c r="N6" s="214" t="s">
        <v>153</v>
      </c>
      <c r="O6" s="214" t="s">
        <v>154</v>
      </c>
      <c r="P6" s="214" t="s">
        <v>155</v>
      </c>
      <c r="Q6" s="214" t="s">
        <v>156</v>
      </c>
      <c r="R6" s="214" t="s">
        <v>157</v>
      </c>
      <c r="S6" s="214" t="s">
        <v>158</v>
      </c>
      <c r="T6" s="214" t="s">
        <v>159</v>
      </c>
      <c r="U6" s="214" t="s">
        <v>160</v>
      </c>
      <c r="V6" s="214" t="s">
        <v>161</v>
      </c>
      <c r="W6" s="214" t="s">
        <v>162</v>
      </c>
      <c r="X6" s="214" t="s">
        <v>163</v>
      </c>
      <c r="Y6" s="214" t="s">
        <v>164</v>
      </c>
    </row>
    <row r="7" spans="1:60" hidden="1" x14ac:dyDescent="0.25">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5">
      <c r="A8" s="231" t="s">
        <v>165</v>
      </c>
      <c r="B8" s="232" t="s">
        <v>116</v>
      </c>
      <c r="C8" s="257" t="s">
        <v>117</v>
      </c>
      <c r="D8" s="233"/>
      <c r="E8" s="234"/>
      <c r="F8" s="235"/>
      <c r="G8" s="235">
        <f>SUMIF(AG9:AG24,"&lt;&gt;NOR",G9:G24)</f>
        <v>0</v>
      </c>
      <c r="H8" s="235"/>
      <c r="I8" s="235">
        <f>SUM(I9:I24)</f>
        <v>0</v>
      </c>
      <c r="J8" s="235"/>
      <c r="K8" s="235">
        <f>SUM(K9:K24)</f>
        <v>0</v>
      </c>
      <c r="L8" s="235"/>
      <c r="M8" s="235">
        <f>SUM(M9:M24)</f>
        <v>0</v>
      </c>
      <c r="N8" s="234"/>
      <c r="O8" s="234">
        <f>SUM(O9:O24)</f>
        <v>0.72000000000000008</v>
      </c>
      <c r="P8" s="234"/>
      <c r="Q8" s="234">
        <f>SUM(Q9:Q24)</f>
        <v>0</v>
      </c>
      <c r="R8" s="235"/>
      <c r="S8" s="235"/>
      <c r="T8" s="236"/>
      <c r="U8" s="230"/>
      <c r="V8" s="230">
        <f>SUM(V9:V24)</f>
        <v>5.89</v>
      </c>
      <c r="W8" s="230"/>
      <c r="X8" s="230"/>
      <c r="Y8" s="230"/>
      <c r="AG8" t="s">
        <v>166</v>
      </c>
    </row>
    <row r="9" spans="1:60" ht="20.399999999999999" outlineLevel="1" x14ac:dyDescent="0.25">
      <c r="A9" s="238">
        <v>1</v>
      </c>
      <c r="B9" s="239" t="s">
        <v>167</v>
      </c>
      <c r="C9" s="258" t="s">
        <v>168</v>
      </c>
      <c r="D9" s="240" t="s">
        <v>169</v>
      </c>
      <c r="E9" s="241">
        <v>0.11148</v>
      </c>
      <c r="F9" s="242"/>
      <c r="G9" s="243">
        <f>ROUND(E9*F9,2)</f>
        <v>0</v>
      </c>
      <c r="H9" s="242"/>
      <c r="I9" s="243">
        <f>ROUND(E9*H9,2)</f>
        <v>0</v>
      </c>
      <c r="J9" s="242"/>
      <c r="K9" s="243">
        <f>ROUND(E9*J9,2)</f>
        <v>0</v>
      </c>
      <c r="L9" s="243">
        <v>21</v>
      </c>
      <c r="M9" s="243">
        <f>G9*(1+L9/100)</f>
        <v>0</v>
      </c>
      <c r="N9" s="241">
        <v>1.7090000000000001E-2</v>
      </c>
      <c r="O9" s="241">
        <f>ROUND(E9*N9,2)</f>
        <v>0</v>
      </c>
      <c r="P9" s="241">
        <v>0</v>
      </c>
      <c r="Q9" s="241">
        <f>ROUND(E9*P9,2)</f>
        <v>0</v>
      </c>
      <c r="R9" s="243" t="s">
        <v>170</v>
      </c>
      <c r="S9" s="243" t="s">
        <v>171</v>
      </c>
      <c r="T9" s="244" t="s">
        <v>171</v>
      </c>
      <c r="U9" s="226">
        <v>16.582999999999998</v>
      </c>
      <c r="V9" s="226">
        <f>ROUND(E9*U9,2)</f>
        <v>1.85</v>
      </c>
      <c r="W9" s="226"/>
      <c r="X9" s="226" t="s">
        <v>172</v>
      </c>
      <c r="Y9" s="226" t="s">
        <v>173</v>
      </c>
      <c r="Z9" s="215"/>
      <c r="AA9" s="215"/>
      <c r="AB9" s="215"/>
      <c r="AC9" s="215"/>
      <c r="AD9" s="215"/>
      <c r="AE9" s="215"/>
      <c r="AF9" s="215"/>
      <c r="AG9" s="215" t="s">
        <v>174</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2" x14ac:dyDescent="0.25">
      <c r="A10" s="222"/>
      <c r="B10" s="223"/>
      <c r="C10" s="259" t="s">
        <v>175</v>
      </c>
      <c r="D10" s="245"/>
      <c r="E10" s="245"/>
      <c r="F10" s="245"/>
      <c r="G10" s="245"/>
      <c r="H10" s="226"/>
      <c r="I10" s="226"/>
      <c r="J10" s="226"/>
      <c r="K10" s="226"/>
      <c r="L10" s="226"/>
      <c r="M10" s="226"/>
      <c r="N10" s="225"/>
      <c r="O10" s="225"/>
      <c r="P10" s="225"/>
      <c r="Q10" s="225"/>
      <c r="R10" s="226"/>
      <c r="S10" s="226"/>
      <c r="T10" s="226"/>
      <c r="U10" s="226"/>
      <c r="V10" s="226"/>
      <c r="W10" s="226"/>
      <c r="X10" s="226"/>
      <c r="Y10" s="226"/>
      <c r="Z10" s="215"/>
      <c r="AA10" s="215"/>
      <c r="AB10" s="215"/>
      <c r="AC10" s="215"/>
      <c r="AD10" s="215"/>
      <c r="AE10" s="215"/>
      <c r="AF10" s="215"/>
      <c r="AG10" s="215" t="s">
        <v>176</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2" x14ac:dyDescent="0.25">
      <c r="A11" s="222"/>
      <c r="B11" s="223"/>
      <c r="C11" s="260" t="s">
        <v>177</v>
      </c>
      <c r="D11" s="228"/>
      <c r="E11" s="229">
        <v>0.11148</v>
      </c>
      <c r="F11" s="226"/>
      <c r="G11" s="226"/>
      <c r="H11" s="226"/>
      <c r="I11" s="226"/>
      <c r="J11" s="226"/>
      <c r="K11" s="226"/>
      <c r="L11" s="226"/>
      <c r="M11" s="226"/>
      <c r="N11" s="225"/>
      <c r="O11" s="225"/>
      <c r="P11" s="225"/>
      <c r="Q11" s="225"/>
      <c r="R11" s="226"/>
      <c r="S11" s="226"/>
      <c r="T11" s="226"/>
      <c r="U11" s="226"/>
      <c r="V11" s="226"/>
      <c r="W11" s="226"/>
      <c r="X11" s="226"/>
      <c r="Y11" s="226"/>
      <c r="Z11" s="215"/>
      <c r="AA11" s="215"/>
      <c r="AB11" s="215"/>
      <c r="AC11" s="215"/>
      <c r="AD11" s="215"/>
      <c r="AE11" s="215"/>
      <c r="AF11" s="215"/>
      <c r="AG11" s="215" t="s">
        <v>178</v>
      </c>
      <c r="AH11" s="215">
        <v>0</v>
      </c>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ht="20.399999999999999" outlineLevel="1" x14ac:dyDescent="0.25">
      <c r="A12" s="238">
        <v>2</v>
      </c>
      <c r="B12" s="239" t="s">
        <v>179</v>
      </c>
      <c r="C12" s="258" t="s">
        <v>180</v>
      </c>
      <c r="D12" s="240" t="s">
        <v>169</v>
      </c>
      <c r="E12" s="241">
        <v>0.12039999999999999</v>
      </c>
      <c r="F12" s="242"/>
      <c r="G12" s="243">
        <f>ROUND(E12*F12,2)</f>
        <v>0</v>
      </c>
      <c r="H12" s="242"/>
      <c r="I12" s="243">
        <f>ROUND(E12*H12,2)</f>
        <v>0</v>
      </c>
      <c r="J12" s="242"/>
      <c r="K12" s="243">
        <f>ROUND(E12*J12,2)</f>
        <v>0</v>
      </c>
      <c r="L12" s="243">
        <v>21</v>
      </c>
      <c r="M12" s="243">
        <f>G12*(1+L12/100)</f>
        <v>0</v>
      </c>
      <c r="N12" s="241">
        <v>1</v>
      </c>
      <c r="O12" s="241">
        <f>ROUND(E12*N12,2)</f>
        <v>0.12</v>
      </c>
      <c r="P12" s="241">
        <v>0</v>
      </c>
      <c r="Q12" s="241">
        <f>ROUND(E12*P12,2)</f>
        <v>0</v>
      </c>
      <c r="R12" s="243" t="s">
        <v>181</v>
      </c>
      <c r="S12" s="243" t="s">
        <v>171</v>
      </c>
      <c r="T12" s="244" t="s">
        <v>171</v>
      </c>
      <c r="U12" s="226">
        <v>0</v>
      </c>
      <c r="V12" s="226">
        <f>ROUND(E12*U12,2)</f>
        <v>0</v>
      </c>
      <c r="W12" s="226"/>
      <c r="X12" s="226" t="s">
        <v>182</v>
      </c>
      <c r="Y12" s="226" t="s">
        <v>173</v>
      </c>
      <c r="Z12" s="215"/>
      <c r="AA12" s="215"/>
      <c r="AB12" s="215"/>
      <c r="AC12" s="215"/>
      <c r="AD12" s="215"/>
      <c r="AE12" s="215"/>
      <c r="AF12" s="215"/>
      <c r="AG12" s="215" t="s">
        <v>183</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2" x14ac:dyDescent="0.25">
      <c r="A13" s="222"/>
      <c r="B13" s="223"/>
      <c r="C13" s="260" t="s">
        <v>184</v>
      </c>
      <c r="D13" s="228"/>
      <c r="E13" s="229">
        <v>0.12039999999999999</v>
      </c>
      <c r="F13" s="226"/>
      <c r="G13" s="226"/>
      <c r="H13" s="226"/>
      <c r="I13" s="226"/>
      <c r="J13" s="226"/>
      <c r="K13" s="226"/>
      <c r="L13" s="226"/>
      <c r="M13" s="226"/>
      <c r="N13" s="225"/>
      <c r="O13" s="225"/>
      <c r="P13" s="225"/>
      <c r="Q13" s="225"/>
      <c r="R13" s="226"/>
      <c r="S13" s="226"/>
      <c r="T13" s="226"/>
      <c r="U13" s="226"/>
      <c r="V13" s="226"/>
      <c r="W13" s="226"/>
      <c r="X13" s="226"/>
      <c r="Y13" s="226"/>
      <c r="Z13" s="215"/>
      <c r="AA13" s="215"/>
      <c r="AB13" s="215"/>
      <c r="AC13" s="215"/>
      <c r="AD13" s="215"/>
      <c r="AE13" s="215"/>
      <c r="AF13" s="215"/>
      <c r="AG13" s="215" t="s">
        <v>178</v>
      </c>
      <c r="AH13" s="215">
        <v>5</v>
      </c>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1" x14ac:dyDescent="0.25">
      <c r="A14" s="238">
        <v>3</v>
      </c>
      <c r="B14" s="239" t="s">
        <v>185</v>
      </c>
      <c r="C14" s="258" t="s">
        <v>186</v>
      </c>
      <c r="D14" s="240" t="s">
        <v>187</v>
      </c>
      <c r="E14" s="241">
        <v>1</v>
      </c>
      <c r="F14" s="242"/>
      <c r="G14" s="243">
        <f>ROUND(E14*F14,2)</f>
        <v>0</v>
      </c>
      <c r="H14" s="242"/>
      <c r="I14" s="243">
        <f>ROUND(E14*H14,2)</f>
        <v>0</v>
      </c>
      <c r="J14" s="242"/>
      <c r="K14" s="243">
        <f>ROUND(E14*J14,2)</f>
        <v>0</v>
      </c>
      <c r="L14" s="243">
        <v>21</v>
      </c>
      <c r="M14" s="243">
        <f>G14*(1+L14/100)</f>
        <v>0</v>
      </c>
      <c r="N14" s="241">
        <v>2.945E-2</v>
      </c>
      <c r="O14" s="241">
        <f>ROUND(E14*N14,2)</f>
        <v>0.03</v>
      </c>
      <c r="P14" s="241">
        <v>0</v>
      </c>
      <c r="Q14" s="241">
        <f>ROUND(E14*P14,2)</f>
        <v>0</v>
      </c>
      <c r="R14" s="243" t="s">
        <v>188</v>
      </c>
      <c r="S14" s="243" t="s">
        <v>171</v>
      </c>
      <c r="T14" s="244" t="s">
        <v>171</v>
      </c>
      <c r="U14" s="226">
        <v>0.37119999999999997</v>
      </c>
      <c r="V14" s="226">
        <f>ROUND(E14*U14,2)</f>
        <v>0.37</v>
      </c>
      <c r="W14" s="226"/>
      <c r="X14" s="226" t="s">
        <v>172</v>
      </c>
      <c r="Y14" s="226" t="s">
        <v>173</v>
      </c>
      <c r="Z14" s="215"/>
      <c r="AA14" s="215"/>
      <c r="AB14" s="215"/>
      <c r="AC14" s="215"/>
      <c r="AD14" s="215"/>
      <c r="AE14" s="215"/>
      <c r="AF14" s="215"/>
      <c r="AG14" s="215" t="s">
        <v>174</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outlineLevel="2" x14ac:dyDescent="0.25">
      <c r="A15" s="222"/>
      <c r="B15" s="223"/>
      <c r="C15" s="259" t="s">
        <v>189</v>
      </c>
      <c r="D15" s="245"/>
      <c r="E15" s="245"/>
      <c r="F15" s="245"/>
      <c r="G15" s="245"/>
      <c r="H15" s="226"/>
      <c r="I15" s="226"/>
      <c r="J15" s="226"/>
      <c r="K15" s="226"/>
      <c r="L15" s="226"/>
      <c r="M15" s="226"/>
      <c r="N15" s="225"/>
      <c r="O15" s="225"/>
      <c r="P15" s="225"/>
      <c r="Q15" s="225"/>
      <c r="R15" s="226"/>
      <c r="S15" s="226"/>
      <c r="T15" s="226"/>
      <c r="U15" s="226"/>
      <c r="V15" s="226"/>
      <c r="W15" s="226"/>
      <c r="X15" s="226"/>
      <c r="Y15" s="226"/>
      <c r="Z15" s="215"/>
      <c r="AA15" s="215"/>
      <c r="AB15" s="215"/>
      <c r="AC15" s="215"/>
      <c r="AD15" s="215"/>
      <c r="AE15" s="215"/>
      <c r="AF15" s="215"/>
      <c r="AG15" s="215" t="s">
        <v>176</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1" x14ac:dyDescent="0.25">
      <c r="A16" s="238">
        <v>4</v>
      </c>
      <c r="B16" s="239" t="s">
        <v>190</v>
      </c>
      <c r="C16" s="258" t="s">
        <v>191</v>
      </c>
      <c r="D16" s="240" t="s">
        <v>192</v>
      </c>
      <c r="E16" s="241">
        <v>2.1347999999999998</v>
      </c>
      <c r="F16" s="242"/>
      <c r="G16" s="243">
        <f>ROUND(E16*F16,2)</f>
        <v>0</v>
      </c>
      <c r="H16" s="242"/>
      <c r="I16" s="243">
        <f>ROUND(E16*H16,2)</f>
        <v>0</v>
      </c>
      <c r="J16" s="242"/>
      <c r="K16" s="243">
        <f>ROUND(E16*J16,2)</f>
        <v>0</v>
      </c>
      <c r="L16" s="243">
        <v>21</v>
      </c>
      <c r="M16" s="243">
        <f>G16*(1+L16/100)</f>
        <v>0</v>
      </c>
      <c r="N16" s="241">
        <v>0.16339999999999999</v>
      </c>
      <c r="O16" s="241">
        <f>ROUND(E16*N16,2)</f>
        <v>0.35</v>
      </c>
      <c r="P16" s="241">
        <v>0</v>
      </c>
      <c r="Q16" s="241">
        <f>ROUND(E16*P16,2)</f>
        <v>0</v>
      </c>
      <c r="R16" s="243" t="s">
        <v>170</v>
      </c>
      <c r="S16" s="243" t="s">
        <v>171</v>
      </c>
      <c r="T16" s="244" t="s">
        <v>171</v>
      </c>
      <c r="U16" s="226">
        <v>1.2225999999999999</v>
      </c>
      <c r="V16" s="226">
        <f>ROUND(E16*U16,2)</f>
        <v>2.61</v>
      </c>
      <c r="W16" s="226"/>
      <c r="X16" s="226" t="s">
        <v>172</v>
      </c>
      <c r="Y16" s="226" t="s">
        <v>173</v>
      </c>
      <c r="Z16" s="215"/>
      <c r="AA16" s="215"/>
      <c r="AB16" s="215"/>
      <c r="AC16" s="215"/>
      <c r="AD16" s="215"/>
      <c r="AE16" s="215"/>
      <c r="AF16" s="215"/>
      <c r="AG16" s="215" t="s">
        <v>174</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outlineLevel="2" x14ac:dyDescent="0.25">
      <c r="A17" s="222"/>
      <c r="B17" s="223"/>
      <c r="C17" s="259" t="s">
        <v>193</v>
      </c>
      <c r="D17" s="245"/>
      <c r="E17" s="245"/>
      <c r="F17" s="245"/>
      <c r="G17" s="245"/>
      <c r="H17" s="226"/>
      <c r="I17" s="226"/>
      <c r="J17" s="226"/>
      <c r="K17" s="226"/>
      <c r="L17" s="226"/>
      <c r="M17" s="226"/>
      <c r="N17" s="225"/>
      <c r="O17" s="225"/>
      <c r="P17" s="225"/>
      <c r="Q17" s="225"/>
      <c r="R17" s="226"/>
      <c r="S17" s="226"/>
      <c r="T17" s="226"/>
      <c r="U17" s="226"/>
      <c r="V17" s="226"/>
      <c r="W17" s="226"/>
      <c r="X17" s="226"/>
      <c r="Y17" s="226"/>
      <c r="Z17" s="215"/>
      <c r="AA17" s="215"/>
      <c r="AB17" s="215"/>
      <c r="AC17" s="215"/>
      <c r="AD17" s="215"/>
      <c r="AE17" s="215"/>
      <c r="AF17" s="215"/>
      <c r="AG17" s="215" t="s">
        <v>176</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2" x14ac:dyDescent="0.25">
      <c r="A18" s="222"/>
      <c r="B18" s="223"/>
      <c r="C18" s="260" t="s">
        <v>194</v>
      </c>
      <c r="D18" s="228"/>
      <c r="E18" s="229">
        <v>2.1347999999999998</v>
      </c>
      <c r="F18" s="226"/>
      <c r="G18" s="226"/>
      <c r="H18" s="226"/>
      <c r="I18" s="226"/>
      <c r="J18" s="226"/>
      <c r="K18" s="226"/>
      <c r="L18" s="226"/>
      <c r="M18" s="226"/>
      <c r="N18" s="225"/>
      <c r="O18" s="225"/>
      <c r="P18" s="225"/>
      <c r="Q18" s="225"/>
      <c r="R18" s="226"/>
      <c r="S18" s="226"/>
      <c r="T18" s="226"/>
      <c r="U18" s="226"/>
      <c r="V18" s="226"/>
      <c r="W18" s="226"/>
      <c r="X18" s="226"/>
      <c r="Y18" s="226"/>
      <c r="Z18" s="215"/>
      <c r="AA18" s="215"/>
      <c r="AB18" s="215"/>
      <c r="AC18" s="215"/>
      <c r="AD18" s="215"/>
      <c r="AE18" s="215"/>
      <c r="AF18" s="215"/>
      <c r="AG18" s="215" t="s">
        <v>178</v>
      </c>
      <c r="AH18" s="215">
        <v>0</v>
      </c>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ht="20.399999999999999" outlineLevel="1" x14ac:dyDescent="0.25">
      <c r="A19" s="238">
        <v>5</v>
      </c>
      <c r="B19" s="239" t="s">
        <v>195</v>
      </c>
      <c r="C19" s="258" t="s">
        <v>196</v>
      </c>
      <c r="D19" s="240" t="s">
        <v>197</v>
      </c>
      <c r="E19" s="241">
        <v>0.09</v>
      </c>
      <c r="F19" s="242"/>
      <c r="G19" s="243">
        <f>ROUND(E19*F19,2)</f>
        <v>0</v>
      </c>
      <c r="H19" s="242"/>
      <c r="I19" s="243">
        <f>ROUND(E19*H19,2)</f>
        <v>0</v>
      </c>
      <c r="J19" s="242"/>
      <c r="K19" s="243">
        <f>ROUND(E19*J19,2)</f>
        <v>0</v>
      </c>
      <c r="L19" s="243">
        <v>21</v>
      </c>
      <c r="M19" s="243">
        <f>G19*(1+L19/100)</f>
        <v>0</v>
      </c>
      <c r="N19" s="241">
        <v>0.76605000000000001</v>
      </c>
      <c r="O19" s="241">
        <f>ROUND(E19*N19,2)</f>
        <v>7.0000000000000007E-2</v>
      </c>
      <c r="P19" s="241">
        <v>0</v>
      </c>
      <c r="Q19" s="241">
        <f>ROUND(E19*P19,2)</f>
        <v>0</v>
      </c>
      <c r="R19" s="243" t="s">
        <v>188</v>
      </c>
      <c r="S19" s="243" t="s">
        <v>171</v>
      </c>
      <c r="T19" s="244" t="s">
        <v>171</v>
      </c>
      <c r="U19" s="226">
        <v>4.2801900000000002</v>
      </c>
      <c r="V19" s="226">
        <f>ROUND(E19*U19,2)</f>
        <v>0.39</v>
      </c>
      <c r="W19" s="226"/>
      <c r="X19" s="226" t="s">
        <v>172</v>
      </c>
      <c r="Y19" s="226" t="s">
        <v>173</v>
      </c>
      <c r="Z19" s="215"/>
      <c r="AA19" s="215"/>
      <c r="AB19" s="215"/>
      <c r="AC19" s="215"/>
      <c r="AD19" s="215"/>
      <c r="AE19" s="215"/>
      <c r="AF19" s="215"/>
      <c r="AG19" s="215" t="s">
        <v>174</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outlineLevel="2" x14ac:dyDescent="0.25">
      <c r="A20" s="222"/>
      <c r="B20" s="223"/>
      <c r="C20" s="259" t="s">
        <v>189</v>
      </c>
      <c r="D20" s="245"/>
      <c r="E20" s="245"/>
      <c r="F20" s="245"/>
      <c r="G20" s="245"/>
      <c r="H20" s="226"/>
      <c r="I20" s="226"/>
      <c r="J20" s="226"/>
      <c r="K20" s="226"/>
      <c r="L20" s="226"/>
      <c r="M20" s="226"/>
      <c r="N20" s="225"/>
      <c r="O20" s="225"/>
      <c r="P20" s="225"/>
      <c r="Q20" s="225"/>
      <c r="R20" s="226"/>
      <c r="S20" s="226"/>
      <c r="T20" s="226"/>
      <c r="U20" s="226"/>
      <c r="V20" s="226"/>
      <c r="W20" s="226"/>
      <c r="X20" s="226"/>
      <c r="Y20" s="226"/>
      <c r="Z20" s="215"/>
      <c r="AA20" s="215"/>
      <c r="AB20" s="215"/>
      <c r="AC20" s="215"/>
      <c r="AD20" s="215"/>
      <c r="AE20" s="215"/>
      <c r="AF20" s="215"/>
      <c r="AG20" s="215" t="s">
        <v>176</v>
      </c>
      <c r="AH20" s="215"/>
      <c r="AI20" s="215"/>
      <c r="AJ20" s="215"/>
      <c r="AK20" s="215"/>
      <c r="AL20" s="215"/>
      <c r="AM20" s="215"/>
      <c r="AN20" s="215"/>
      <c r="AO20" s="215"/>
      <c r="AP20" s="215"/>
      <c r="AQ20" s="215"/>
      <c r="AR20" s="215"/>
      <c r="AS20" s="215"/>
      <c r="AT20" s="215"/>
      <c r="AU20" s="215"/>
      <c r="AV20" s="215"/>
      <c r="AW20" s="215"/>
      <c r="AX20" s="215"/>
      <c r="AY20" s="215"/>
      <c r="AZ20" s="215"/>
      <c r="BA20" s="215"/>
      <c r="BB20" s="215"/>
      <c r="BC20" s="215"/>
      <c r="BD20" s="215"/>
      <c r="BE20" s="215"/>
      <c r="BF20" s="215"/>
      <c r="BG20" s="215"/>
      <c r="BH20" s="215"/>
    </row>
    <row r="21" spans="1:60" outlineLevel="2" x14ac:dyDescent="0.25">
      <c r="A21" s="222"/>
      <c r="B21" s="223"/>
      <c r="C21" s="260" t="s">
        <v>198</v>
      </c>
      <c r="D21" s="228"/>
      <c r="E21" s="229">
        <v>0.09</v>
      </c>
      <c r="F21" s="226"/>
      <c r="G21" s="226"/>
      <c r="H21" s="226"/>
      <c r="I21" s="226"/>
      <c r="J21" s="226"/>
      <c r="K21" s="226"/>
      <c r="L21" s="226"/>
      <c r="M21" s="226"/>
      <c r="N21" s="225"/>
      <c r="O21" s="225"/>
      <c r="P21" s="225"/>
      <c r="Q21" s="225"/>
      <c r="R21" s="226"/>
      <c r="S21" s="226"/>
      <c r="T21" s="226"/>
      <c r="U21" s="226"/>
      <c r="V21" s="226"/>
      <c r="W21" s="226"/>
      <c r="X21" s="226"/>
      <c r="Y21" s="226"/>
      <c r="Z21" s="215"/>
      <c r="AA21" s="215"/>
      <c r="AB21" s="215"/>
      <c r="AC21" s="215"/>
      <c r="AD21" s="215"/>
      <c r="AE21" s="215"/>
      <c r="AF21" s="215"/>
      <c r="AG21" s="215" t="s">
        <v>178</v>
      </c>
      <c r="AH21" s="215">
        <v>0</v>
      </c>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ht="20.399999999999999" outlineLevel="1" x14ac:dyDescent="0.25">
      <c r="A22" s="238">
        <v>6</v>
      </c>
      <c r="B22" s="239" t="s">
        <v>199</v>
      </c>
      <c r="C22" s="258" t="s">
        <v>200</v>
      </c>
      <c r="D22" s="240" t="s">
        <v>197</v>
      </c>
      <c r="E22" s="241">
        <v>0.20215</v>
      </c>
      <c r="F22" s="242"/>
      <c r="G22" s="243">
        <f>ROUND(E22*F22,2)</f>
        <v>0</v>
      </c>
      <c r="H22" s="242"/>
      <c r="I22" s="243">
        <f>ROUND(E22*H22,2)</f>
        <v>0</v>
      </c>
      <c r="J22" s="242"/>
      <c r="K22" s="243">
        <f>ROUND(E22*J22,2)</f>
        <v>0</v>
      </c>
      <c r="L22" s="243">
        <v>21</v>
      </c>
      <c r="M22" s="243">
        <f>G22*(1+L22/100)</f>
        <v>0</v>
      </c>
      <c r="N22" s="241">
        <v>0.76605000000000001</v>
      </c>
      <c r="O22" s="241">
        <f>ROUND(E22*N22,2)</f>
        <v>0.15</v>
      </c>
      <c r="P22" s="241">
        <v>0</v>
      </c>
      <c r="Q22" s="241">
        <f>ROUND(E22*P22,2)</f>
        <v>0</v>
      </c>
      <c r="R22" s="243" t="s">
        <v>188</v>
      </c>
      <c r="S22" s="243" t="s">
        <v>171</v>
      </c>
      <c r="T22" s="244" t="s">
        <v>171</v>
      </c>
      <c r="U22" s="226">
        <v>3.3231899999999999</v>
      </c>
      <c r="V22" s="226">
        <f>ROUND(E22*U22,2)</f>
        <v>0.67</v>
      </c>
      <c r="W22" s="226"/>
      <c r="X22" s="226" t="s">
        <v>172</v>
      </c>
      <c r="Y22" s="226" t="s">
        <v>173</v>
      </c>
      <c r="Z22" s="215"/>
      <c r="AA22" s="215"/>
      <c r="AB22" s="215"/>
      <c r="AC22" s="215"/>
      <c r="AD22" s="215"/>
      <c r="AE22" s="215"/>
      <c r="AF22" s="215"/>
      <c r="AG22" s="215" t="s">
        <v>174</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2" x14ac:dyDescent="0.25">
      <c r="A23" s="222"/>
      <c r="B23" s="223"/>
      <c r="C23" s="259" t="s">
        <v>189</v>
      </c>
      <c r="D23" s="245"/>
      <c r="E23" s="245"/>
      <c r="F23" s="245"/>
      <c r="G23" s="245"/>
      <c r="H23" s="226"/>
      <c r="I23" s="226"/>
      <c r="J23" s="226"/>
      <c r="K23" s="226"/>
      <c r="L23" s="226"/>
      <c r="M23" s="226"/>
      <c r="N23" s="225"/>
      <c r="O23" s="225"/>
      <c r="P23" s="225"/>
      <c r="Q23" s="225"/>
      <c r="R23" s="226"/>
      <c r="S23" s="226"/>
      <c r="T23" s="226"/>
      <c r="U23" s="226"/>
      <c r="V23" s="226"/>
      <c r="W23" s="226"/>
      <c r="X23" s="226"/>
      <c r="Y23" s="226"/>
      <c r="Z23" s="215"/>
      <c r="AA23" s="215"/>
      <c r="AB23" s="215"/>
      <c r="AC23" s="215"/>
      <c r="AD23" s="215"/>
      <c r="AE23" s="215"/>
      <c r="AF23" s="215"/>
      <c r="AG23" s="215" t="s">
        <v>176</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2" x14ac:dyDescent="0.25">
      <c r="A24" s="222"/>
      <c r="B24" s="223"/>
      <c r="C24" s="260" t="s">
        <v>201</v>
      </c>
      <c r="D24" s="228"/>
      <c r="E24" s="229">
        <v>0.20215</v>
      </c>
      <c r="F24" s="226"/>
      <c r="G24" s="226"/>
      <c r="H24" s="226"/>
      <c r="I24" s="226"/>
      <c r="J24" s="226"/>
      <c r="K24" s="226"/>
      <c r="L24" s="226"/>
      <c r="M24" s="226"/>
      <c r="N24" s="225"/>
      <c r="O24" s="225"/>
      <c r="P24" s="225"/>
      <c r="Q24" s="225"/>
      <c r="R24" s="226"/>
      <c r="S24" s="226"/>
      <c r="T24" s="226"/>
      <c r="U24" s="226"/>
      <c r="V24" s="226"/>
      <c r="W24" s="226"/>
      <c r="X24" s="226"/>
      <c r="Y24" s="226"/>
      <c r="Z24" s="215"/>
      <c r="AA24" s="215"/>
      <c r="AB24" s="215"/>
      <c r="AC24" s="215"/>
      <c r="AD24" s="215"/>
      <c r="AE24" s="215"/>
      <c r="AF24" s="215"/>
      <c r="AG24" s="215" t="s">
        <v>178</v>
      </c>
      <c r="AH24" s="215">
        <v>0</v>
      </c>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x14ac:dyDescent="0.25">
      <c r="A25" s="231" t="s">
        <v>165</v>
      </c>
      <c r="B25" s="232" t="s">
        <v>118</v>
      </c>
      <c r="C25" s="257" t="s">
        <v>119</v>
      </c>
      <c r="D25" s="233"/>
      <c r="E25" s="234"/>
      <c r="F25" s="235"/>
      <c r="G25" s="235">
        <f>SUMIF(AG26:AG31,"&lt;&gt;NOR",G26:G31)</f>
        <v>0</v>
      </c>
      <c r="H25" s="235"/>
      <c r="I25" s="235">
        <f>SUM(I26:I31)</f>
        <v>0</v>
      </c>
      <c r="J25" s="235"/>
      <c r="K25" s="235">
        <f>SUM(K26:K31)</f>
        <v>0</v>
      </c>
      <c r="L25" s="235"/>
      <c r="M25" s="235">
        <f>SUM(M26:M31)</f>
        <v>0</v>
      </c>
      <c r="N25" s="234"/>
      <c r="O25" s="234">
        <f>SUM(O26:O31)</f>
        <v>0.35</v>
      </c>
      <c r="P25" s="234"/>
      <c r="Q25" s="234">
        <f>SUM(Q26:Q31)</f>
        <v>0</v>
      </c>
      <c r="R25" s="235"/>
      <c r="S25" s="235"/>
      <c r="T25" s="236"/>
      <c r="U25" s="230"/>
      <c r="V25" s="230">
        <f>SUM(V26:V31)</f>
        <v>20.47</v>
      </c>
      <c r="W25" s="230"/>
      <c r="X25" s="230"/>
      <c r="Y25" s="230"/>
      <c r="AG25" t="s">
        <v>166</v>
      </c>
    </row>
    <row r="26" spans="1:60" outlineLevel="1" x14ac:dyDescent="0.25">
      <c r="A26" s="238">
        <v>7</v>
      </c>
      <c r="B26" s="239" t="s">
        <v>202</v>
      </c>
      <c r="C26" s="258" t="s">
        <v>203</v>
      </c>
      <c r="D26" s="240" t="s">
        <v>192</v>
      </c>
      <c r="E26" s="241">
        <v>14.9436</v>
      </c>
      <c r="F26" s="242"/>
      <c r="G26" s="243">
        <f>ROUND(E26*F26,2)</f>
        <v>0</v>
      </c>
      <c r="H26" s="242"/>
      <c r="I26" s="243">
        <f>ROUND(E26*H26,2)</f>
        <v>0</v>
      </c>
      <c r="J26" s="242"/>
      <c r="K26" s="243">
        <f>ROUND(E26*J26,2)</f>
        <v>0</v>
      </c>
      <c r="L26" s="243">
        <v>21</v>
      </c>
      <c r="M26" s="243">
        <f>G26*(1+L26/100)</f>
        <v>0</v>
      </c>
      <c r="N26" s="241">
        <v>2.104E-2</v>
      </c>
      <c r="O26" s="241">
        <f>ROUND(E26*N26,2)</f>
        <v>0.31</v>
      </c>
      <c r="P26" s="241">
        <v>0</v>
      </c>
      <c r="Q26" s="241">
        <f>ROUND(E26*P26,2)</f>
        <v>0</v>
      </c>
      <c r="R26" s="243"/>
      <c r="S26" s="243" t="s">
        <v>204</v>
      </c>
      <c r="T26" s="244" t="s">
        <v>205</v>
      </c>
      <c r="U26" s="226">
        <v>1.2</v>
      </c>
      <c r="V26" s="226">
        <f>ROUND(E26*U26,2)</f>
        <v>17.93</v>
      </c>
      <c r="W26" s="226"/>
      <c r="X26" s="226" t="s">
        <v>172</v>
      </c>
      <c r="Y26" s="226" t="s">
        <v>173</v>
      </c>
      <c r="Z26" s="215"/>
      <c r="AA26" s="215"/>
      <c r="AB26" s="215"/>
      <c r="AC26" s="215"/>
      <c r="AD26" s="215"/>
      <c r="AE26" s="215"/>
      <c r="AF26" s="215"/>
      <c r="AG26" s="215" t="s">
        <v>174</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2" x14ac:dyDescent="0.25">
      <c r="A27" s="222"/>
      <c r="B27" s="223"/>
      <c r="C27" s="261" t="s">
        <v>206</v>
      </c>
      <c r="D27" s="246"/>
      <c r="E27" s="246"/>
      <c r="F27" s="246"/>
      <c r="G27" s="246"/>
      <c r="H27" s="226"/>
      <c r="I27" s="226"/>
      <c r="J27" s="226"/>
      <c r="K27" s="226"/>
      <c r="L27" s="226"/>
      <c r="M27" s="226"/>
      <c r="N27" s="225"/>
      <c r="O27" s="225"/>
      <c r="P27" s="225"/>
      <c r="Q27" s="225"/>
      <c r="R27" s="226"/>
      <c r="S27" s="226"/>
      <c r="T27" s="226"/>
      <c r="U27" s="226"/>
      <c r="V27" s="226"/>
      <c r="W27" s="226"/>
      <c r="X27" s="226"/>
      <c r="Y27" s="226"/>
      <c r="Z27" s="215"/>
      <c r="AA27" s="215"/>
      <c r="AB27" s="215"/>
      <c r="AC27" s="215"/>
      <c r="AD27" s="215"/>
      <c r="AE27" s="215"/>
      <c r="AF27" s="215"/>
      <c r="AG27" s="215" t="s">
        <v>207</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2" x14ac:dyDescent="0.25">
      <c r="A28" s="222"/>
      <c r="B28" s="223"/>
      <c r="C28" s="260" t="s">
        <v>208</v>
      </c>
      <c r="D28" s="228"/>
      <c r="E28" s="229">
        <v>14.9436</v>
      </c>
      <c r="F28" s="226"/>
      <c r="G28" s="226"/>
      <c r="H28" s="226"/>
      <c r="I28" s="226"/>
      <c r="J28" s="226"/>
      <c r="K28" s="226"/>
      <c r="L28" s="226"/>
      <c r="M28" s="226"/>
      <c r="N28" s="225"/>
      <c r="O28" s="225"/>
      <c r="P28" s="225"/>
      <c r="Q28" s="225"/>
      <c r="R28" s="226"/>
      <c r="S28" s="226"/>
      <c r="T28" s="226"/>
      <c r="U28" s="226"/>
      <c r="V28" s="226"/>
      <c r="W28" s="226"/>
      <c r="X28" s="226"/>
      <c r="Y28" s="226"/>
      <c r="Z28" s="215"/>
      <c r="AA28" s="215"/>
      <c r="AB28" s="215"/>
      <c r="AC28" s="215"/>
      <c r="AD28" s="215"/>
      <c r="AE28" s="215"/>
      <c r="AF28" s="215"/>
      <c r="AG28" s="215" t="s">
        <v>178</v>
      </c>
      <c r="AH28" s="215">
        <v>0</v>
      </c>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outlineLevel="1" x14ac:dyDescent="0.25">
      <c r="A29" s="238">
        <v>8</v>
      </c>
      <c r="B29" s="239" t="s">
        <v>209</v>
      </c>
      <c r="C29" s="258" t="s">
        <v>210</v>
      </c>
      <c r="D29" s="240" t="s">
        <v>192</v>
      </c>
      <c r="E29" s="241">
        <v>2.6684999999999999</v>
      </c>
      <c r="F29" s="242"/>
      <c r="G29" s="243">
        <f>ROUND(E29*F29,2)</f>
        <v>0</v>
      </c>
      <c r="H29" s="242"/>
      <c r="I29" s="243">
        <f>ROUND(E29*H29,2)</f>
        <v>0</v>
      </c>
      <c r="J29" s="242"/>
      <c r="K29" s="243">
        <f>ROUND(E29*J29,2)</f>
        <v>0</v>
      </c>
      <c r="L29" s="243">
        <v>21</v>
      </c>
      <c r="M29" s="243">
        <f>G29*(1+L29/100)</f>
        <v>0</v>
      </c>
      <c r="N29" s="241">
        <v>1.3690000000000001E-2</v>
      </c>
      <c r="O29" s="241">
        <f>ROUND(E29*N29,2)</f>
        <v>0.04</v>
      </c>
      <c r="P29" s="241">
        <v>0</v>
      </c>
      <c r="Q29" s="241">
        <f>ROUND(E29*P29,2)</f>
        <v>0</v>
      </c>
      <c r="R29" s="243"/>
      <c r="S29" s="243" t="s">
        <v>204</v>
      </c>
      <c r="T29" s="244" t="s">
        <v>205</v>
      </c>
      <c r="U29" s="226">
        <v>0.95</v>
      </c>
      <c r="V29" s="226">
        <f>ROUND(E29*U29,2)</f>
        <v>2.54</v>
      </c>
      <c r="W29" s="226"/>
      <c r="X29" s="226" t="s">
        <v>172</v>
      </c>
      <c r="Y29" s="226" t="s">
        <v>173</v>
      </c>
      <c r="Z29" s="215"/>
      <c r="AA29" s="215"/>
      <c r="AB29" s="215"/>
      <c r="AC29" s="215"/>
      <c r="AD29" s="215"/>
      <c r="AE29" s="215"/>
      <c r="AF29" s="215"/>
      <c r="AG29" s="215" t="s">
        <v>174</v>
      </c>
      <c r="AH29" s="215"/>
      <c r="AI29" s="215"/>
      <c r="AJ29" s="215"/>
      <c r="AK29" s="215"/>
      <c r="AL29" s="215"/>
      <c r="AM29" s="215"/>
      <c r="AN29" s="215"/>
      <c r="AO29" s="215"/>
      <c r="AP29" s="215"/>
      <c r="AQ29" s="215"/>
      <c r="AR29" s="215"/>
      <c r="AS29" s="215"/>
      <c r="AT29" s="215"/>
      <c r="AU29" s="215"/>
      <c r="AV29" s="215"/>
      <c r="AW29" s="215"/>
      <c r="AX29" s="215"/>
      <c r="AY29" s="215"/>
      <c r="AZ29" s="215"/>
      <c r="BA29" s="215"/>
      <c r="BB29" s="215"/>
      <c r="BC29" s="215"/>
      <c r="BD29" s="215"/>
      <c r="BE29" s="215"/>
      <c r="BF29" s="215"/>
      <c r="BG29" s="215"/>
      <c r="BH29" s="215"/>
    </row>
    <row r="30" spans="1:60" outlineLevel="2" x14ac:dyDescent="0.25">
      <c r="A30" s="222"/>
      <c r="B30" s="223"/>
      <c r="C30" s="261" t="s">
        <v>211</v>
      </c>
      <c r="D30" s="246"/>
      <c r="E30" s="246"/>
      <c r="F30" s="246"/>
      <c r="G30" s="246"/>
      <c r="H30" s="226"/>
      <c r="I30" s="226"/>
      <c r="J30" s="226"/>
      <c r="K30" s="226"/>
      <c r="L30" s="226"/>
      <c r="M30" s="226"/>
      <c r="N30" s="225"/>
      <c r="O30" s="225"/>
      <c r="P30" s="225"/>
      <c r="Q30" s="225"/>
      <c r="R30" s="226"/>
      <c r="S30" s="226"/>
      <c r="T30" s="226"/>
      <c r="U30" s="226"/>
      <c r="V30" s="226"/>
      <c r="W30" s="226"/>
      <c r="X30" s="226"/>
      <c r="Y30" s="226"/>
      <c r="Z30" s="215"/>
      <c r="AA30" s="215"/>
      <c r="AB30" s="215"/>
      <c r="AC30" s="215"/>
      <c r="AD30" s="215"/>
      <c r="AE30" s="215"/>
      <c r="AF30" s="215"/>
      <c r="AG30" s="215" t="s">
        <v>207</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5">
      <c r="A31" s="222"/>
      <c r="B31" s="223"/>
      <c r="C31" s="260" t="s">
        <v>212</v>
      </c>
      <c r="D31" s="228"/>
      <c r="E31" s="229">
        <v>2.6684999999999999</v>
      </c>
      <c r="F31" s="226"/>
      <c r="G31" s="226"/>
      <c r="H31" s="226"/>
      <c r="I31" s="226"/>
      <c r="J31" s="226"/>
      <c r="K31" s="226"/>
      <c r="L31" s="226"/>
      <c r="M31" s="226"/>
      <c r="N31" s="225"/>
      <c r="O31" s="225"/>
      <c r="P31" s="225"/>
      <c r="Q31" s="225"/>
      <c r="R31" s="226"/>
      <c r="S31" s="226"/>
      <c r="T31" s="226"/>
      <c r="U31" s="226"/>
      <c r="V31" s="226"/>
      <c r="W31" s="226"/>
      <c r="X31" s="226"/>
      <c r="Y31" s="226"/>
      <c r="Z31" s="215"/>
      <c r="AA31" s="215"/>
      <c r="AB31" s="215"/>
      <c r="AC31" s="215"/>
      <c r="AD31" s="215"/>
      <c r="AE31" s="215"/>
      <c r="AF31" s="215"/>
      <c r="AG31" s="215" t="s">
        <v>178</v>
      </c>
      <c r="AH31" s="215">
        <v>0</v>
      </c>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x14ac:dyDescent="0.25">
      <c r="A32" s="231" t="s">
        <v>165</v>
      </c>
      <c r="B32" s="232" t="s">
        <v>120</v>
      </c>
      <c r="C32" s="257" t="s">
        <v>121</v>
      </c>
      <c r="D32" s="233"/>
      <c r="E32" s="234"/>
      <c r="F32" s="235"/>
      <c r="G32" s="235">
        <f>SUMIF(AG33:AG46,"&lt;&gt;NOR",G33:G46)</f>
        <v>0</v>
      </c>
      <c r="H32" s="235"/>
      <c r="I32" s="235">
        <f>SUM(I33:I46)</f>
        <v>0</v>
      </c>
      <c r="J32" s="235"/>
      <c r="K32" s="235">
        <f>SUM(K33:K46)</f>
        <v>0</v>
      </c>
      <c r="L32" s="235"/>
      <c r="M32" s="235">
        <f>SUM(M33:M46)</f>
        <v>0</v>
      </c>
      <c r="N32" s="234"/>
      <c r="O32" s="234">
        <f>SUM(O33:O46)</f>
        <v>1.1700000000000002</v>
      </c>
      <c r="P32" s="234"/>
      <c r="Q32" s="234">
        <f>SUM(Q33:Q46)</f>
        <v>0</v>
      </c>
      <c r="R32" s="235"/>
      <c r="S32" s="235"/>
      <c r="T32" s="236"/>
      <c r="U32" s="230"/>
      <c r="V32" s="230">
        <f>SUM(V33:V46)</f>
        <v>22.259999999999998</v>
      </c>
      <c r="W32" s="230"/>
      <c r="X32" s="230"/>
      <c r="Y32" s="230"/>
      <c r="AG32" t="s">
        <v>166</v>
      </c>
    </row>
    <row r="33" spans="1:60" outlineLevel="1" x14ac:dyDescent="0.25">
      <c r="A33" s="238">
        <v>9</v>
      </c>
      <c r="B33" s="239" t="s">
        <v>213</v>
      </c>
      <c r="C33" s="258" t="s">
        <v>214</v>
      </c>
      <c r="D33" s="240" t="s">
        <v>215</v>
      </c>
      <c r="E33" s="241">
        <v>3.12</v>
      </c>
      <c r="F33" s="242"/>
      <c r="G33" s="243">
        <f>ROUND(E33*F33,2)</f>
        <v>0</v>
      </c>
      <c r="H33" s="242"/>
      <c r="I33" s="243">
        <f>ROUND(E33*H33,2)</f>
        <v>0</v>
      </c>
      <c r="J33" s="242"/>
      <c r="K33" s="243">
        <f>ROUND(E33*J33,2)</f>
        <v>0</v>
      </c>
      <c r="L33" s="243">
        <v>21</v>
      </c>
      <c r="M33" s="243">
        <f>G33*(1+L33/100)</f>
        <v>0</v>
      </c>
      <c r="N33" s="241">
        <v>2.5999999999999999E-3</v>
      </c>
      <c r="O33" s="241">
        <f>ROUND(E33*N33,2)</f>
        <v>0.01</v>
      </c>
      <c r="P33" s="241">
        <v>0</v>
      </c>
      <c r="Q33" s="241">
        <f>ROUND(E33*P33,2)</f>
        <v>0</v>
      </c>
      <c r="R33" s="243" t="s">
        <v>188</v>
      </c>
      <c r="S33" s="243" t="s">
        <v>171</v>
      </c>
      <c r="T33" s="244" t="s">
        <v>171</v>
      </c>
      <c r="U33" s="226">
        <v>0.13350000000000001</v>
      </c>
      <c r="V33" s="226">
        <f>ROUND(E33*U33,2)</f>
        <v>0.42</v>
      </c>
      <c r="W33" s="226"/>
      <c r="X33" s="226" t="s">
        <v>172</v>
      </c>
      <c r="Y33" s="226" t="s">
        <v>173</v>
      </c>
      <c r="Z33" s="215"/>
      <c r="AA33" s="215"/>
      <c r="AB33" s="215"/>
      <c r="AC33" s="215"/>
      <c r="AD33" s="215"/>
      <c r="AE33" s="215"/>
      <c r="AF33" s="215"/>
      <c r="AG33" s="215" t="s">
        <v>174</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2" x14ac:dyDescent="0.25">
      <c r="A34" s="222"/>
      <c r="B34" s="223"/>
      <c r="C34" s="259" t="s">
        <v>216</v>
      </c>
      <c r="D34" s="245"/>
      <c r="E34" s="245"/>
      <c r="F34" s="245"/>
      <c r="G34" s="245"/>
      <c r="H34" s="226"/>
      <c r="I34" s="226"/>
      <c r="J34" s="226"/>
      <c r="K34" s="226"/>
      <c r="L34" s="226"/>
      <c r="M34" s="226"/>
      <c r="N34" s="225"/>
      <c r="O34" s="225"/>
      <c r="P34" s="225"/>
      <c r="Q34" s="225"/>
      <c r="R34" s="226"/>
      <c r="S34" s="226"/>
      <c r="T34" s="226"/>
      <c r="U34" s="226"/>
      <c r="V34" s="226"/>
      <c r="W34" s="226"/>
      <c r="X34" s="226"/>
      <c r="Y34" s="226"/>
      <c r="Z34" s="215"/>
      <c r="AA34" s="215"/>
      <c r="AB34" s="215"/>
      <c r="AC34" s="215"/>
      <c r="AD34" s="215"/>
      <c r="AE34" s="215"/>
      <c r="AF34" s="215"/>
      <c r="AG34" s="215" t="s">
        <v>176</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outlineLevel="2" x14ac:dyDescent="0.25">
      <c r="A35" s="222"/>
      <c r="B35" s="223"/>
      <c r="C35" s="260" t="s">
        <v>217</v>
      </c>
      <c r="D35" s="228"/>
      <c r="E35" s="229">
        <v>3.12</v>
      </c>
      <c r="F35" s="226"/>
      <c r="G35" s="226"/>
      <c r="H35" s="226"/>
      <c r="I35" s="226"/>
      <c r="J35" s="226"/>
      <c r="K35" s="226"/>
      <c r="L35" s="226"/>
      <c r="M35" s="226"/>
      <c r="N35" s="225"/>
      <c r="O35" s="225"/>
      <c r="P35" s="225"/>
      <c r="Q35" s="225"/>
      <c r="R35" s="226"/>
      <c r="S35" s="226"/>
      <c r="T35" s="226"/>
      <c r="U35" s="226"/>
      <c r="V35" s="226"/>
      <c r="W35" s="226"/>
      <c r="X35" s="226"/>
      <c r="Y35" s="226"/>
      <c r="Z35" s="215"/>
      <c r="AA35" s="215"/>
      <c r="AB35" s="215"/>
      <c r="AC35" s="215"/>
      <c r="AD35" s="215"/>
      <c r="AE35" s="215"/>
      <c r="AF35" s="215"/>
      <c r="AG35" s="215" t="s">
        <v>178</v>
      </c>
      <c r="AH35" s="215">
        <v>0</v>
      </c>
      <c r="AI35" s="215"/>
      <c r="AJ35" s="215"/>
      <c r="AK35" s="215"/>
      <c r="AL35" s="215"/>
      <c r="AM35" s="215"/>
      <c r="AN35" s="215"/>
      <c r="AO35" s="215"/>
      <c r="AP35" s="215"/>
      <c r="AQ35" s="215"/>
      <c r="AR35" s="215"/>
      <c r="AS35" s="215"/>
      <c r="AT35" s="215"/>
      <c r="AU35" s="215"/>
      <c r="AV35" s="215"/>
      <c r="AW35" s="215"/>
      <c r="AX35" s="215"/>
      <c r="AY35" s="215"/>
      <c r="AZ35" s="215"/>
      <c r="BA35" s="215"/>
      <c r="BB35" s="215"/>
      <c r="BC35" s="215"/>
      <c r="BD35" s="215"/>
      <c r="BE35" s="215"/>
      <c r="BF35" s="215"/>
      <c r="BG35" s="215"/>
      <c r="BH35" s="215"/>
    </row>
    <row r="36" spans="1:60" outlineLevel="1" x14ac:dyDescent="0.25">
      <c r="A36" s="238">
        <v>10</v>
      </c>
      <c r="B36" s="239" t="s">
        <v>218</v>
      </c>
      <c r="C36" s="258" t="s">
        <v>219</v>
      </c>
      <c r="D36" s="240" t="s">
        <v>215</v>
      </c>
      <c r="E36" s="241">
        <v>14.2</v>
      </c>
      <c r="F36" s="242"/>
      <c r="G36" s="243">
        <f>ROUND(E36*F36,2)</f>
        <v>0</v>
      </c>
      <c r="H36" s="242"/>
      <c r="I36" s="243">
        <f>ROUND(E36*H36,2)</f>
        <v>0</v>
      </c>
      <c r="J36" s="242"/>
      <c r="K36" s="243">
        <f>ROUND(E36*J36,2)</f>
        <v>0</v>
      </c>
      <c r="L36" s="243">
        <v>21</v>
      </c>
      <c r="M36" s="243">
        <f>G36*(1+L36/100)</f>
        <v>0</v>
      </c>
      <c r="N36" s="241">
        <v>2.5100000000000001E-3</v>
      </c>
      <c r="O36" s="241">
        <f>ROUND(E36*N36,2)</f>
        <v>0.04</v>
      </c>
      <c r="P36" s="241">
        <v>0</v>
      </c>
      <c r="Q36" s="241">
        <f>ROUND(E36*P36,2)</f>
        <v>0</v>
      </c>
      <c r="R36" s="243" t="s">
        <v>188</v>
      </c>
      <c r="S36" s="243" t="s">
        <v>171</v>
      </c>
      <c r="T36" s="244" t="s">
        <v>171</v>
      </c>
      <c r="U36" s="226">
        <v>0.18232999999999999</v>
      </c>
      <c r="V36" s="226">
        <f>ROUND(E36*U36,2)</f>
        <v>2.59</v>
      </c>
      <c r="W36" s="226"/>
      <c r="X36" s="226" t="s">
        <v>172</v>
      </c>
      <c r="Y36" s="226" t="s">
        <v>173</v>
      </c>
      <c r="Z36" s="215"/>
      <c r="AA36" s="215"/>
      <c r="AB36" s="215"/>
      <c r="AC36" s="215"/>
      <c r="AD36" s="215"/>
      <c r="AE36" s="215"/>
      <c r="AF36" s="215"/>
      <c r="AG36" s="215" t="s">
        <v>174</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2" x14ac:dyDescent="0.25">
      <c r="A37" s="222"/>
      <c r="B37" s="223"/>
      <c r="C37" s="260" t="s">
        <v>220</v>
      </c>
      <c r="D37" s="228"/>
      <c r="E37" s="229">
        <v>9.4</v>
      </c>
      <c r="F37" s="226"/>
      <c r="G37" s="226"/>
      <c r="H37" s="226"/>
      <c r="I37" s="226"/>
      <c r="J37" s="226"/>
      <c r="K37" s="226"/>
      <c r="L37" s="226"/>
      <c r="M37" s="226"/>
      <c r="N37" s="225"/>
      <c r="O37" s="225"/>
      <c r="P37" s="225"/>
      <c r="Q37" s="225"/>
      <c r="R37" s="226"/>
      <c r="S37" s="226"/>
      <c r="T37" s="226"/>
      <c r="U37" s="226"/>
      <c r="V37" s="226"/>
      <c r="W37" s="226"/>
      <c r="X37" s="226"/>
      <c r="Y37" s="226"/>
      <c r="Z37" s="215"/>
      <c r="AA37" s="215"/>
      <c r="AB37" s="215"/>
      <c r="AC37" s="215"/>
      <c r="AD37" s="215"/>
      <c r="AE37" s="215"/>
      <c r="AF37" s="215"/>
      <c r="AG37" s="215" t="s">
        <v>178</v>
      </c>
      <c r="AH37" s="215">
        <v>0</v>
      </c>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3" x14ac:dyDescent="0.25">
      <c r="A38" s="222"/>
      <c r="B38" s="223"/>
      <c r="C38" s="260" t="s">
        <v>221</v>
      </c>
      <c r="D38" s="228"/>
      <c r="E38" s="229">
        <v>4.8</v>
      </c>
      <c r="F38" s="226"/>
      <c r="G38" s="226"/>
      <c r="H38" s="226"/>
      <c r="I38" s="226"/>
      <c r="J38" s="226"/>
      <c r="K38" s="226"/>
      <c r="L38" s="226"/>
      <c r="M38" s="226"/>
      <c r="N38" s="225"/>
      <c r="O38" s="225"/>
      <c r="P38" s="225"/>
      <c r="Q38" s="225"/>
      <c r="R38" s="226"/>
      <c r="S38" s="226"/>
      <c r="T38" s="226"/>
      <c r="U38" s="226"/>
      <c r="V38" s="226"/>
      <c r="W38" s="226"/>
      <c r="X38" s="226"/>
      <c r="Y38" s="226"/>
      <c r="Z38" s="215"/>
      <c r="AA38" s="215"/>
      <c r="AB38" s="215"/>
      <c r="AC38" s="215"/>
      <c r="AD38" s="215"/>
      <c r="AE38" s="215"/>
      <c r="AF38" s="215"/>
      <c r="AG38" s="215" t="s">
        <v>178</v>
      </c>
      <c r="AH38" s="215">
        <v>0</v>
      </c>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outlineLevel="1" x14ac:dyDescent="0.25">
      <c r="A39" s="238">
        <v>11</v>
      </c>
      <c r="B39" s="239" t="s">
        <v>222</v>
      </c>
      <c r="C39" s="258" t="s">
        <v>223</v>
      </c>
      <c r="D39" s="240" t="s">
        <v>192</v>
      </c>
      <c r="E39" s="241">
        <v>17.384</v>
      </c>
      <c r="F39" s="242"/>
      <c r="G39" s="243">
        <f>ROUND(E39*F39,2)</f>
        <v>0</v>
      </c>
      <c r="H39" s="242"/>
      <c r="I39" s="243">
        <f>ROUND(E39*H39,2)</f>
        <v>0</v>
      </c>
      <c r="J39" s="242"/>
      <c r="K39" s="243">
        <f>ROUND(E39*J39,2)</f>
        <v>0</v>
      </c>
      <c r="L39" s="243">
        <v>21</v>
      </c>
      <c r="M39" s="243">
        <f>G39*(1+L39/100)</f>
        <v>0</v>
      </c>
      <c r="N39" s="241">
        <v>4.5580000000000002E-2</v>
      </c>
      <c r="O39" s="241">
        <f>ROUND(E39*N39,2)</f>
        <v>0.79</v>
      </c>
      <c r="P39" s="241">
        <v>0</v>
      </c>
      <c r="Q39" s="241">
        <f>ROUND(E39*P39,2)</f>
        <v>0</v>
      </c>
      <c r="R39" s="243" t="s">
        <v>170</v>
      </c>
      <c r="S39" s="243" t="s">
        <v>171</v>
      </c>
      <c r="T39" s="244" t="s">
        <v>171</v>
      </c>
      <c r="U39" s="226">
        <v>0.60799999999999998</v>
      </c>
      <c r="V39" s="226">
        <f>ROUND(E39*U39,2)</f>
        <v>10.57</v>
      </c>
      <c r="W39" s="226"/>
      <c r="X39" s="226" t="s">
        <v>172</v>
      </c>
      <c r="Y39" s="226" t="s">
        <v>173</v>
      </c>
      <c r="Z39" s="215"/>
      <c r="AA39" s="215"/>
      <c r="AB39" s="215"/>
      <c r="AC39" s="215"/>
      <c r="AD39" s="215"/>
      <c r="AE39" s="215"/>
      <c r="AF39" s="215"/>
      <c r="AG39" s="215" t="s">
        <v>174</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outlineLevel="2" x14ac:dyDescent="0.25">
      <c r="A40" s="222"/>
      <c r="B40" s="223"/>
      <c r="C40" s="259" t="s">
        <v>224</v>
      </c>
      <c r="D40" s="245"/>
      <c r="E40" s="245"/>
      <c r="F40" s="245"/>
      <c r="G40" s="245"/>
      <c r="H40" s="226"/>
      <c r="I40" s="226"/>
      <c r="J40" s="226"/>
      <c r="K40" s="226"/>
      <c r="L40" s="226"/>
      <c r="M40" s="226"/>
      <c r="N40" s="225"/>
      <c r="O40" s="225"/>
      <c r="P40" s="225"/>
      <c r="Q40" s="225"/>
      <c r="R40" s="226"/>
      <c r="S40" s="226"/>
      <c r="T40" s="226"/>
      <c r="U40" s="226"/>
      <c r="V40" s="226"/>
      <c r="W40" s="226"/>
      <c r="X40" s="226"/>
      <c r="Y40" s="226"/>
      <c r="Z40" s="215"/>
      <c r="AA40" s="215"/>
      <c r="AB40" s="215"/>
      <c r="AC40" s="215"/>
      <c r="AD40" s="215"/>
      <c r="AE40" s="215"/>
      <c r="AF40" s="215"/>
      <c r="AG40" s="215" t="s">
        <v>176</v>
      </c>
      <c r="AH40" s="215"/>
      <c r="AI40" s="215"/>
      <c r="AJ40" s="215"/>
      <c r="AK40" s="215"/>
      <c r="AL40" s="215"/>
      <c r="AM40" s="215"/>
      <c r="AN40" s="215"/>
      <c r="AO40" s="215"/>
      <c r="AP40" s="215"/>
      <c r="AQ40" s="215"/>
      <c r="AR40" s="215"/>
      <c r="AS40" s="215"/>
      <c r="AT40" s="215"/>
      <c r="AU40" s="215"/>
      <c r="AV40" s="215"/>
      <c r="AW40" s="215"/>
      <c r="AX40" s="215"/>
      <c r="AY40" s="215"/>
      <c r="AZ40" s="215"/>
      <c r="BA40" s="215"/>
      <c r="BB40" s="215"/>
      <c r="BC40" s="215"/>
      <c r="BD40" s="215"/>
      <c r="BE40" s="215"/>
      <c r="BF40" s="215"/>
      <c r="BG40" s="215"/>
      <c r="BH40" s="215"/>
    </row>
    <row r="41" spans="1:60" outlineLevel="2" x14ac:dyDescent="0.25">
      <c r="A41" s="222"/>
      <c r="B41" s="223"/>
      <c r="C41" s="260" t="s">
        <v>225</v>
      </c>
      <c r="D41" s="228"/>
      <c r="E41" s="229"/>
      <c r="F41" s="226"/>
      <c r="G41" s="226"/>
      <c r="H41" s="226"/>
      <c r="I41" s="226"/>
      <c r="J41" s="226"/>
      <c r="K41" s="226"/>
      <c r="L41" s="226"/>
      <c r="M41" s="226"/>
      <c r="N41" s="225"/>
      <c r="O41" s="225"/>
      <c r="P41" s="225"/>
      <c r="Q41" s="225"/>
      <c r="R41" s="226"/>
      <c r="S41" s="226"/>
      <c r="T41" s="226"/>
      <c r="U41" s="226"/>
      <c r="V41" s="226"/>
      <c r="W41" s="226"/>
      <c r="X41" s="226"/>
      <c r="Y41" s="226"/>
      <c r="Z41" s="215"/>
      <c r="AA41" s="215"/>
      <c r="AB41" s="215"/>
      <c r="AC41" s="215"/>
      <c r="AD41" s="215"/>
      <c r="AE41" s="215"/>
      <c r="AF41" s="215"/>
      <c r="AG41" s="215" t="s">
        <v>178</v>
      </c>
      <c r="AH41" s="215">
        <v>0</v>
      </c>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outlineLevel="3" x14ac:dyDescent="0.25">
      <c r="A42" s="222"/>
      <c r="B42" s="223"/>
      <c r="C42" s="260" t="s">
        <v>226</v>
      </c>
      <c r="D42" s="228"/>
      <c r="E42" s="229">
        <v>17.384</v>
      </c>
      <c r="F42" s="226"/>
      <c r="G42" s="226"/>
      <c r="H42" s="226"/>
      <c r="I42" s="226"/>
      <c r="J42" s="226"/>
      <c r="K42" s="226"/>
      <c r="L42" s="226"/>
      <c r="M42" s="226"/>
      <c r="N42" s="225"/>
      <c r="O42" s="225"/>
      <c r="P42" s="225"/>
      <c r="Q42" s="225"/>
      <c r="R42" s="226"/>
      <c r="S42" s="226"/>
      <c r="T42" s="226"/>
      <c r="U42" s="226"/>
      <c r="V42" s="226"/>
      <c r="W42" s="226"/>
      <c r="X42" s="226"/>
      <c r="Y42" s="226"/>
      <c r="Z42" s="215"/>
      <c r="AA42" s="215"/>
      <c r="AB42" s="215"/>
      <c r="AC42" s="215"/>
      <c r="AD42" s="215"/>
      <c r="AE42" s="215"/>
      <c r="AF42" s="215"/>
      <c r="AG42" s="215" t="s">
        <v>178</v>
      </c>
      <c r="AH42" s="215">
        <v>5</v>
      </c>
      <c r="AI42" s="215"/>
      <c r="AJ42" s="215"/>
      <c r="AK42" s="215"/>
      <c r="AL42" s="215"/>
      <c r="AM42" s="215"/>
      <c r="AN42" s="215"/>
      <c r="AO42" s="215"/>
      <c r="AP42" s="215"/>
      <c r="AQ42" s="215"/>
      <c r="AR42" s="215"/>
      <c r="AS42" s="215"/>
      <c r="AT42" s="215"/>
      <c r="AU42" s="215"/>
      <c r="AV42" s="215"/>
      <c r="AW42" s="215"/>
      <c r="AX42" s="215"/>
      <c r="AY42" s="215"/>
      <c r="AZ42" s="215"/>
      <c r="BA42" s="215"/>
      <c r="BB42" s="215"/>
      <c r="BC42" s="215"/>
      <c r="BD42" s="215"/>
      <c r="BE42" s="215"/>
      <c r="BF42" s="215"/>
      <c r="BG42" s="215"/>
      <c r="BH42" s="215"/>
    </row>
    <row r="43" spans="1:60" outlineLevel="1" x14ac:dyDescent="0.25">
      <c r="A43" s="238">
        <v>12</v>
      </c>
      <c r="B43" s="239" t="s">
        <v>227</v>
      </c>
      <c r="C43" s="258" t="s">
        <v>228</v>
      </c>
      <c r="D43" s="240" t="s">
        <v>192</v>
      </c>
      <c r="E43" s="241">
        <v>9.3284500000000001</v>
      </c>
      <c r="F43" s="242"/>
      <c r="G43" s="243">
        <f>ROUND(E43*F43,2)</f>
        <v>0</v>
      </c>
      <c r="H43" s="242"/>
      <c r="I43" s="243">
        <f>ROUND(E43*H43,2)</f>
        <v>0</v>
      </c>
      <c r="J43" s="242"/>
      <c r="K43" s="243">
        <f>ROUND(E43*J43,2)</f>
        <v>0</v>
      </c>
      <c r="L43" s="243">
        <v>21</v>
      </c>
      <c r="M43" s="243">
        <f>G43*(1+L43/100)</f>
        <v>0</v>
      </c>
      <c r="N43" s="241">
        <v>3.5700000000000003E-2</v>
      </c>
      <c r="O43" s="241">
        <f>ROUND(E43*N43,2)</f>
        <v>0.33</v>
      </c>
      <c r="P43" s="241">
        <v>0</v>
      </c>
      <c r="Q43" s="241">
        <f>ROUND(E43*P43,2)</f>
        <v>0</v>
      </c>
      <c r="R43" s="243" t="s">
        <v>170</v>
      </c>
      <c r="S43" s="243" t="s">
        <v>171</v>
      </c>
      <c r="T43" s="244" t="s">
        <v>171</v>
      </c>
      <c r="U43" s="226">
        <v>0.93069999999999997</v>
      </c>
      <c r="V43" s="226">
        <f>ROUND(E43*U43,2)</f>
        <v>8.68</v>
      </c>
      <c r="W43" s="226"/>
      <c r="X43" s="226" t="s">
        <v>172</v>
      </c>
      <c r="Y43" s="226" t="s">
        <v>173</v>
      </c>
      <c r="Z43" s="215"/>
      <c r="AA43" s="215"/>
      <c r="AB43" s="215"/>
      <c r="AC43" s="215"/>
      <c r="AD43" s="215"/>
      <c r="AE43" s="215"/>
      <c r="AF43" s="215"/>
      <c r="AG43" s="215" t="s">
        <v>174</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2" x14ac:dyDescent="0.25">
      <c r="A44" s="222"/>
      <c r="B44" s="223"/>
      <c r="C44" s="259" t="s">
        <v>229</v>
      </c>
      <c r="D44" s="245"/>
      <c r="E44" s="245"/>
      <c r="F44" s="245"/>
      <c r="G44" s="245"/>
      <c r="H44" s="226"/>
      <c r="I44" s="226"/>
      <c r="J44" s="226"/>
      <c r="K44" s="226"/>
      <c r="L44" s="226"/>
      <c r="M44" s="226"/>
      <c r="N44" s="225"/>
      <c r="O44" s="225"/>
      <c r="P44" s="225"/>
      <c r="Q44" s="225"/>
      <c r="R44" s="226"/>
      <c r="S44" s="226"/>
      <c r="T44" s="226"/>
      <c r="U44" s="226"/>
      <c r="V44" s="226"/>
      <c r="W44" s="226"/>
      <c r="X44" s="226"/>
      <c r="Y44" s="226"/>
      <c r="Z44" s="215"/>
      <c r="AA44" s="215"/>
      <c r="AB44" s="215"/>
      <c r="AC44" s="215"/>
      <c r="AD44" s="215"/>
      <c r="AE44" s="215"/>
      <c r="AF44" s="215"/>
      <c r="AG44" s="215" t="s">
        <v>176</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2" x14ac:dyDescent="0.25">
      <c r="A45" s="222"/>
      <c r="B45" s="223"/>
      <c r="C45" s="260" t="s">
        <v>230</v>
      </c>
      <c r="D45" s="228"/>
      <c r="E45" s="229">
        <v>6.6303000000000001</v>
      </c>
      <c r="F45" s="226"/>
      <c r="G45" s="226"/>
      <c r="H45" s="226"/>
      <c r="I45" s="226"/>
      <c r="J45" s="226"/>
      <c r="K45" s="226"/>
      <c r="L45" s="226"/>
      <c r="M45" s="226"/>
      <c r="N45" s="225"/>
      <c r="O45" s="225"/>
      <c r="P45" s="225"/>
      <c r="Q45" s="225"/>
      <c r="R45" s="226"/>
      <c r="S45" s="226"/>
      <c r="T45" s="226"/>
      <c r="U45" s="226"/>
      <c r="V45" s="226"/>
      <c r="W45" s="226"/>
      <c r="X45" s="226"/>
      <c r="Y45" s="226"/>
      <c r="Z45" s="215"/>
      <c r="AA45" s="215"/>
      <c r="AB45" s="215"/>
      <c r="AC45" s="215"/>
      <c r="AD45" s="215"/>
      <c r="AE45" s="215"/>
      <c r="AF45" s="215"/>
      <c r="AG45" s="215" t="s">
        <v>178</v>
      </c>
      <c r="AH45" s="215">
        <v>0</v>
      </c>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outlineLevel="3" x14ac:dyDescent="0.25">
      <c r="A46" s="222"/>
      <c r="B46" s="223"/>
      <c r="C46" s="260" t="s">
        <v>231</v>
      </c>
      <c r="D46" s="228"/>
      <c r="E46" s="229">
        <v>2.69815</v>
      </c>
      <c r="F46" s="226"/>
      <c r="G46" s="226"/>
      <c r="H46" s="226"/>
      <c r="I46" s="226"/>
      <c r="J46" s="226"/>
      <c r="K46" s="226"/>
      <c r="L46" s="226"/>
      <c r="M46" s="226"/>
      <c r="N46" s="225"/>
      <c r="O46" s="225"/>
      <c r="P46" s="225"/>
      <c r="Q46" s="225"/>
      <c r="R46" s="226"/>
      <c r="S46" s="226"/>
      <c r="T46" s="226"/>
      <c r="U46" s="226"/>
      <c r="V46" s="226"/>
      <c r="W46" s="226"/>
      <c r="X46" s="226"/>
      <c r="Y46" s="226"/>
      <c r="Z46" s="215"/>
      <c r="AA46" s="215"/>
      <c r="AB46" s="215"/>
      <c r="AC46" s="215"/>
      <c r="AD46" s="215"/>
      <c r="AE46" s="215"/>
      <c r="AF46" s="215"/>
      <c r="AG46" s="215" t="s">
        <v>178</v>
      </c>
      <c r="AH46" s="215">
        <v>0</v>
      </c>
      <c r="AI46" s="215"/>
      <c r="AJ46" s="215"/>
      <c r="AK46" s="215"/>
      <c r="AL46" s="215"/>
      <c r="AM46" s="215"/>
      <c r="AN46" s="215"/>
      <c r="AO46" s="215"/>
      <c r="AP46" s="215"/>
      <c r="AQ46" s="215"/>
      <c r="AR46" s="215"/>
      <c r="AS46" s="215"/>
      <c r="AT46" s="215"/>
      <c r="AU46" s="215"/>
      <c r="AV46" s="215"/>
      <c r="AW46" s="215"/>
      <c r="AX46" s="215"/>
      <c r="AY46" s="215"/>
      <c r="AZ46" s="215"/>
      <c r="BA46" s="215"/>
      <c r="BB46" s="215"/>
      <c r="BC46" s="215"/>
      <c r="BD46" s="215"/>
      <c r="BE46" s="215"/>
      <c r="BF46" s="215"/>
      <c r="BG46" s="215"/>
      <c r="BH46" s="215"/>
    </row>
    <row r="47" spans="1:60" x14ac:dyDescent="0.25">
      <c r="A47" s="231" t="s">
        <v>165</v>
      </c>
      <c r="B47" s="232" t="s">
        <v>122</v>
      </c>
      <c r="C47" s="257" t="s">
        <v>123</v>
      </c>
      <c r="D47" s="233"/>
      <c r="E47" s="234"/>
      <c r="F47" s="235"/>
      <c r="G47" s="235">
        <f>SUMIF(AG48:AG51,"&lt;&gt;NOR",G48:G51)</f>
        <v>0</v>
      </c>
      <c r="H47" s="235"/>
      <c r="I47" s="235">
        <f>SUM(I48:I51)</f>
        <v>0</v>
      </c>
      <c r="J47" s="235"/>
      <c r="K47" s="235">
        <f>SUM(K48:K51)</f>
        <v>0</v>
      </c>
      <c r="L47" s="235"/>
      <c r="M47" s="235">
        <f>SUM(M48:M51)</f>
        <v>0</v>
      </c>
      <c r="N47" s="234"/>
      <c r="O47" s="234">
        <f>SUM(O48:O51)</f>
        <v>0.04</v>
      </c>
      <c r="P47" s="234"/>
      <c r="Q47" s="234">
        <f>SUM(Q48:Q51)</f>
        <v>0</v>
      </c>
      <c r="R47" s="235"/>
      <c r="S47" s="235"/>
      <c r="T47" s="236"/>
      <c r="U47" s="230"/>
      <c r="V47" s="230">
        <f>SUM(V48:V51)</f>
        <v>5.08</v>
      </c>
      <c r="W47" s="230"/>
      <c r="X47" s="230"/>
      <c r="Y47" s="230"/>
      <c r="AG47" t="s">
        <v>166</v>
      </c>
    </row>
    <row r="48" spans="1:60" outlineLevel="1" x14ac:dyDescent="0.25">
      <c r="A48" s="238">
        <v>13</v>
      </c>
      <c r="B48" s="239" t="s">
        <v>232</v>
      </c>
      <c r="C48" s="258" t="s">
        <v>233</v>
      </c>
      <c r="D48" s="240" t="s">
        <v>192</v>
      </c>
      <c r="E48" s="241">
        <v>23.72</v>
      </c>
      <c r="F48" s="242"/>
      <c r="G48" s="243">
        <f>ROUND(E48*F48,2)</f>
        <v>0</v>
      </c>
      <c r="H48" s="242"/>
      <c r="I48" s="243">
        <f>ROUND(E48*H48,2)</f>
        <v>0</v>
      </c>
      <c r="J48" s="242"/>
      <c r="K48" s="243">
        <f>ROUND(E48*J48,2)</f>
        <v>0</v>
      </c>
      <c r="L48" s="243">
        <v>21</v>
      </c>
      <c r="M48" s="243">
        <f>G48*(1+L48/100)</f>
        <v>0</v>
      </c>
      <c r="N48" s="241">
        <v>1.58E-3</v>
      </c>
      <c r="O48" s="241">
        <f>ROUND(E48*N48,2)</f>
        <v>0.04</v>
      </c>
      <c r="P48" s="241">
        <v>0</v>
      </c>
      <c r="Q48" s="241">
        <f>ROUND(E48*P48,2)</f>
        <v>0</v>
      </c>
      <c r="R48" s="243" t="s">
        <v>234</v>
      </c>
      <c r="S48" s="243" t="s">
        <v>171</v>
      </c>
      <c r="T48" s="244" t="s">
        <v>171</v>
      </c>
      <c r="U48" s="226">
        <v>0.214</v>
      </c>
      <c r="V48" s="226">
        <f>ROUND(E48*U48,2)</f>
        <v>5.08</v>
      </c>
      <c r="W48" s="226"/>
      <c r="X48" s="226" t="s">
        <v>172</v>
      </c>
      <c r="Y48" s="226" t="s">
        <v>173</v>
      </c>
      <c r="Z48" s="215"/>
      <c r="AA48" s="215"/>
      <c r="AB48" s="215"/>
      <c r="AC48" s="215"/>
      <c r="AD48" s="215"/>
      <c r="AE48" s="215"/>
      <c r="AF48" s="215"/>
      <c r="AG48" s="215" t="s">
        <v>174</v>
      </c>
      <c r="AH48" s="215"/>
      <c r="AI48" s="215"/>
      <c r="AJ48" s="215"/>
      <c r="AK48" s="215"/>
      <c r="AL48" s="215"/>
      <c r="AM48" s="215"/>
      <c r="AN48" s="215"/>
      <c r="AO48" s="215"/>
      <c r="AP48" s="215"/>
      <c r="AQ48" s="215"/>
      <c r="AR48" s="215"/>
      <c r="AS48" s="215"/>
      <c r="AT48" s="215"/>
      <c r="AU48" s="215"/>
      <c r="AV48" s="215"/>
      <c r="AW48" s="215"/>
      <c r="AX48" s="215"/>
      <c r="AY48" s="215"/>
      <c r="AZ48" s="215"/>
      <c r="BA48" s="215"/>
      <c r="BB48" s="215"/>
      <c r="BC48" s="215"/>
      <c r="BD48" s="215"/>
      <c r="BE48" s="215"/>
      <c r="BF48" s="215"/>
      <c r="BG48" s="215"/>
      <c r="BH48" s="215"/>
    </row>
    <row r="49" spans="1:60" outlineLevel="2" x14ac:dyDescent="0.25">
      <c r="A49" s="222"/>
      <c r="B49" s="223"/>
      <c r="C49" s="260" t="s">
        <v>235</v>
      </c>
      <c r="D49" s="228"/>
      <c r="E49" s="229">
        <v>23.72</v>
      </c>
      <c r="F49" s="226"/>
      <c r="G49" s="226"/>
      <c r="H49" s="226"/>
      <c r="I49" s="226"/>
      <c r="J49" s="226"/>
      <c r="K49" s="226"/>
      <c r="L49" s="226"/>
      <c r="M49" s="226"/>
      <c r="N49" s="225"/>
      <c r="O49" s="225"/>
      <c r="P49" s="225"/>
      <c r="Q49" s="225"/>
      <c r="R49" s="226"/>
      <c r="S49" s="226"/>
      <c r="T49" s="226"/>
      <c r="U49" s="226"/>
      <c r="V49" s="226"/>
      <c r="W49" s="226"/>
      <c r="X49" s="226"/>
      <c r="Y49" s="226"/>
      <c r="Z49" s="215"/>
      <c r="AA49" s="215"/>
      <c r="AB49" s="215"/>
      <c r="AC49" s="215"/>
      <c r="AD49" s="215"/>
      <c r="AE49" s="215"/>
      <c r="AF49" s="215"/>
      <c r="AG49" s="215" t="s">
        <v>178</v>
      </c>
      <c r="AH49" s="215">
        <v>0</v>
      </c>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1" x14ac:dyDescent="0.25">
      <c r="A50" s="238">
        <v>14</v>
      </c>
      <c r="B50" s="239" t="s">
        <v>236</v>
      </c>
      <c r="C50" s="258" t="s">
        <v>237</v>
      </c>
      <c r="D50" s="240" t="s">
        <v>187</v>
      </c>
      <c r="E50" s="241">
        <v>1</v>
      </c>
      <c r="F50" s="242"/>
      <c r="G50" s="243">
        <f>ROUND(E50*F50,2)</f>
        <v>0</v>
      </c>
      <c r="H50" s="242"/>
      <c r="I50" s="243">
        <f>ROUND(E50*H50,2)</f>
        <v>0</v>
      </c>
      <c r="J50" s="242"/>
      <c r="K50" s="243">
        <f>ROUND(E50*J50,2)</f>
        <v>0</v>
      </c>
      <c r="L50" s="243">
        <v>21</v>
      </c>
      <c r="M50" s="243">
        <f>G50*(1+L50/100)</f>
        <v>0</v>
      </c>
      <c r="N50" s="241">
        <v>0</v>
      </c>
      <c r="O50" s="241">
        <f>ROUND(E50*N50,2)</f>
        <v>0</v>
      </c>
      <c r="P50" s="241">
        <v>0</v>
      </c>
      <c r="Q50" s="241">
        <f>ROUND(E50*P50,2)</f>
        <v>0</v>
      </c>
      <c r="R50" s="243"/>
      <c r="S50" s="243" t="s">
        <v>204</v>
      </c>
      <c r="T50" s="244" t="s">
        <v>205</v>
      </c>
      <c r="U50" s="226">
        <v>0</v>
      </c>
      <c r="V50" s="226">
        <f>ROUND(E50*U50,2)</f>
        <v>0</v>
      </c>
      <c r="W50" s="226"/>
      <c r="X50" s="226" t="s">
        <v>172</v>
      </c>
      <c r="Y50" s="226" t="s">
        <v>173</v>
      </c>
      <c r="Z50" s="215"/>
      <c r="AA50" s="215"/>
      <c r="AB50" s="215"/>
      <c r="AC50" s="215"/>
      <c r="AD50" s="215"/>
      <c r="AE50" s="215"/>
      <c r="AF50" s="215"/>
      <c r="AG50" s="215" t="s">
        <v>174</v>
      </c>
      <c r="AH50" s="215"/>
      <c r="AI50" s="215"/>
      <c r="AJ50" s="215"/>
      <c r="AK50" s="215"/>
      <c r="AL50" s="215"/>
      <c r="AM50" s="215"/>
      <c r="AN50" s="215"/>
      <c r="AO50" s="215"/>
      <c r="AP50" s="215"/>
      <c r="AQ50" s="215"/>
      <c r="AR50" s="215"/>
      <c r="AS50" s="215"/>
      <c r="AT50" s="215"/>
      <c r="AU50" s="215"/>
      <c r="AV50" s="215"/>
      <c r="AW50" s="215"/>
      <c r="AX50" s="215"/>
      <c r="AY50" s="215"/>
      <c r="AZ50" s="215"/>
      <c r="BA50" s="215"/>
      <c r="BB50" s="215"/>
      <c r="BC50" s="215"/>
      <c r="BD50" s="215"/>
      <c r="BE50" s="215"/>
      <c r="BF50" s="215"/>
      <c r="BG50" s="215"/>
      <c r="BH50" s="215"/>
    </row>
    <row r="51" spans="1:60" outlineLevel="2" x14ac:dyDescent="0.25">
      <c r="A51" s="222"/>
      <c r="B51" s="223"/>
      <c r="C51" s="260" t="s">
        <v>238</v>
      </c>
      <c r="D51" s="228"/>
      <c r="E51" s="229">
        <v>1</v>
      </c>
      <c r="F51" s="226"/>
      <c r="G51" s="226"/>
      <c r="H51" s="226"/>
      <c r="I51" s="226"/>
      <c r="J51" s="226"/>
      <c r="K51" s="226"/>
      <c r="L51" s="226"/>
      <c r="M51" s="226"/>
      <c r="N51" s="225"/>
      <c r="O51" s="225"/>
      <c r="P51" s="225"/>
      <c r="Q51" s="225"/>
      <c r="R51" s="226"/>
      <c r="S51" s="226"/>
      <c r="T51" s="226"/>
      <c r="U51" s="226"/>
      <c r="V51" s="226"/>
      <c r="W51" s="226"/>
      <c r="X51" s="226"/>
      <c r="Y51" s="226"/>
      <c r="Z51" s="215"/>
      <c r="AA51" s="215"/>
      <c r="AB51" s="215"/>
      <c r="AC51" s="215"/>
      <c r="AD51" s="215"/>
      <c r="AE51" s="215"/>
      <c r="AF51" s="215"/>
      <c r="AG51" s="215" t="s">
        <v>178</v>
      </c>
      <c r="AH51" s="215">
        <v>0</v>
      </c>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x14ac:dyDescent="0.25">
      <c r="A52" s="231" t="s">
        <v>165</v>
      </c>
      <c r="B52" s="232" t="s">
        <v>124</v>
      </c>
      <c r="C52" s="257" t="s">
        <v>125</v>
      </c>
      <c r="D52" s="233"/>
      <c r="E52" s="234"/>
      <c r="F52" s="235"/>
      <c r="G52" s="235">
        <f>SUMIF(AG53:AG90,"&lt;&gt;NOR",G53:G90)</f>
        <v>0</v>
      </c>
      <c r="H52" s="235"/>
      <c r="I52" s="235">
        <f>SUM(I53:I90)</f>
        <v>0</v>
      </c>
      <c r="J52" s="235"/>
      <c r="K52" s="235">
        <f>SUM(K53:K90)</f>
        <v>0</v>
      </c>
      <c r="L52" s="235"/>
      <c r="M52" s="235">
        <f>SUM(M53:M90)</f>
        <v>0</v>
      </c>
      <c r="N52" s="234"/>
      <c r="O52" s="234">
        <f>SUM(O53:O90)</f>
        <v>0</v>
      </c>
      <c r="P52" s="234"/>
      <c r="Q52" s="234">
        <f>SUM(Q53:Q90)</f>
        <v>3.5999999999999996</v>
      </c>
      <c r="R52" s="235"/>
      <c r="S52" s="235"/>
      <c r="T52" s="236"/>
      <c r="U52" s="230"/>
      <c r="V52" s="230">
        <f>SUM(V53:V90)</f>
        <v>18.770000000000003</v>
      </c>
      <c r="W52" s="230"/>
      <c r="X52" s="230"/>
      <c r="Y52" s="230"/>
      <c r="AG52" t="s">
        <v>166</v>
      </c>
    </row>
    <row r="53" spans="1:60" outlineLevel="1" x14ac:dyDescent="0.25">
      <c r="A53" s="238">
        <v>15</v>
      </c>
      <c r="B53" s="239" t="s">
        <v>239</v>
      </c>
      <c r="C53" s="258" t="s">
        <v>240</v>
      </c>
      <c r="D53" s="240" t="s">
        <v>192</v>
      </c>
      <c r="E53" s="241">
        <v>5.9475499999999997</v>
      </c>
      <c r="F53" s="242"/>
      <c r="G53" s="243">
        <f>ROUND(E53*F53,2)</f>
        <v>0</v>
      </c>
      <c r="H53" s="242"/>
      <c r="I53" s="243">
        <f>ROUND(E53*H53,2)</f>
        <v>0</v>
      </c>
      <c r="J53" s="242"/>
      <c r="K53" s="243">
        <f>ROUND(E53*J53,2)</f>
        <v>0</v>
      </c>
      <c r="L53" s="243">
        <v>21</v>
      </c>
      <c r="M53" s="243">
        <f>G53*(1+L53/100)</f>
        <v>0</v>
      </c>
      <c r="N53" s="241">
        <v>6.7000000000000002E-4</v>
      </c>
      <c r="O53" s="241">
        <f>ROUND(E53*N53,2)</f>
        <v>0</v>
      </c>
      <c r="P53" s="241">
        <v>0.31900000000000001</v>
      </c>
      <c r="Q53" s="241">
        <f>ROUND(E53*P53,2)</f>
        <v>1.9</v>
      </c>
      <c r="R53" s="243" t="s">
        <v>241</v>
      </c>
      <c r="S53" s="243" t="s">
        <v>171</v>
      </c>
      <c r="T53" s="244" t="s">
        <v>171</v>
      </c>
      <c r="U53" s="226">
        <v>0.317</v>
      </c>
      <c r="V53" s="226">
        <f>ROUND(E53*U53,2)</f>
        <v>1.89</v>
      </c>
      <c r="W53" s="226"/>
      <c r="X53" s="226" t="s">
        <v>172</v>
      </c>
      <c r="Y53" s="226" t="s">
        <v>173</v>
      </c>
      <c r="Z53" s="215"/>
      <c r="AA53" s="215"/>
      <c r="AB53" s="215"/>
      <c r="AC53" s="215"/>
      <c r="AD53" s="215"/>
      <c r="AE53" s="215"/>
      <c r="AF53" s="215"/>
      <c r="AG53" s="215" t="s">
        <v>174</v>
      </c>
      <c r="AH53" s="215"/>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ht="21" outlineLevel="2" x14ac:dyDescent="0.25">
      <c r="A54" s="222"/>
      <c r="B54" s="223"/>
      <c r="C54" s="259" t="s">
        <v>242</v>
      </c>
      <c r="D54" s="245"/>
      <c r="E54" s="245"/>
      <c r="F54" s="245"/>
      <c r="G54" s="245"/>
      <c r="H54" s="226"/>
      <c r="I54" s="226"/>
      <c r="J54" s="226"/>
      <c r="K54" s="226"/>
      <c r="L54" s="226"/>
      <c r="M54" s="226"/>
      <c r="N54" s="225"/>
      <c r="O54" s="225"/>
      <c r="P54" s="225"/>
      <c r="Q54" s="225"/>
      <c r="R54" s="226"/>
      <c r="S54" s="226"/>
      <c r="T54" s="226"/>
      <c r="U54" s="226"/>
      <c r="V54" s="226"/>
      <c r="W54" s="226"/>
      <c r="X54" s="226"/>
      <c r="Y54" s="226"/>
      <c r="Z54" s="215"/>
      <c r="AA54" s="215"/>
      <c r="AB54" s="215"/>
      <c r="AC54" s="215"/>
      <c r="AD54" s="215"/>
      <c r="AE54" s="215"/>
      <c r="AF54" s="215"/>
      <c r="AG54" s="215" t="s">
        <v>176</v>
      </c>
      <c r="AH54" s="215"/>
      <c r="AI54" s="215"/>
      <c r="AJ54" s="215"/>
      <c r="AK54" s="215"/>
      <c r="AL54" s="215"/>
      <c r="AM54" s="215"/>
      <c r="AN54" s="215"/>
      <c r="AO54" s="215"/>
      <c r="AP54" s="215"/>
      <c r="AQ54" s="215"/>
      <c r="AR54" s="215"/>
      <c r="AS54" s="215"/>
      <c r="AT54" s="215"/>
      <c r="AU54" s="215"/>
      <c r="AV54" s="215"/>
      <c r="AW54" s="215"/>
      <c r="AX54" s="215"/>
      <c r="AY54" s="215"/>
      <c r="AZ54" s="215"/>
      <c r="BA54" s="247" t="str">
        <f>C54</f>
        <v>nebo vybourání otvorů průřezové plochy přes 4 m2 v příčkách, včetně pomocného lešení o výšce podlahy do 1900 mm a pro zatížení do 1,5 kPa  (150 kg/m2),</v>
      </c>
      <c r="BB54" s="215"/>
      <c r="BC54" s="215"/>
      <c r="BD54" s="215"/>
      <c r="BE54" s="215"/>
      <c r="BF54" s="215"/>
      <c r="BG54" s="215"/>
      <c r="BH54" s="215"/>
    </row>
    <row r="55" spans="1:60" outlineLevel="2" x14ac:dyDescent="0.25">
      <c r="A55" s="222"/>
      <c r="B55" s="223"/>
      <c r="C55" s="260" t="s">
        <v>243</v>
      </c>
      <c r="D55" s="228"/>
      <c r="E55" s="229">
        <v>5.9475499999999997</v>
      </c>
      <c r="F55" s="226"/>
      <c r="G55" s="226"/>
      <c r="H55" s="226"/>
      <c r="I55" s="226"/>
      <c r="J55" s="226"/>
      <c r="K55" s="226"/>
      <c r="L55" s="226"/>
      <c r="M55" s="226"/>
      <c r="N55" s="225"/>
      <c r="O55" s="225"/>
      <c r="P55" s="225"/>
      <c r="Q55" s="225"/>
      <c r="R55" s="226"/>
      <c r="S55" s="226"/>
      <c r="T55" s="226"/>
      <c r="U55" s="226"/>
      <c r="V55" s="226"/>
      <c r="W55" s="226"/>
      <c r="X55" s="226"/>
      <c r="Y55" s="226"/>
      <c r="Z55" s="215"/>
      <c r="AA55" s="215"/>
      <c r="AB55" s="215"/>
      <c r="AC55" s="215"/>
      <c r="AD55" s="215"/>
      <c r="AE55" s="215"/>
      <c r="AF55" s="215"/>
      <c r="AG55" s="215" t="s">
        <v>178</v>
      </c>
      <c r="AH55" s="215">
        <v>0</v>
      </c>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1" x14ac:dyDescent="0.25">
      <c r="A56" s="238">
        <v>16</v>
      </c>
      <c r="B56" s="239" t="s">
        <v>244</v>
      </c>
      <c r="C56" s="258" t="s">
        <v>245</v>
      </c>
      <c r="D56" s="240" t="s">
        <v>192</v>
      </c>
      <c r="E56" s="241">
        <v>4.5696000000000003</v>
      </c>
      <c r="F56" s="242"/>
      <c r="G56" s="243">
        <f>ROUND(E56*F56,2)</f>
        <v>0</v>
      </c>
      <c r="H56" s="242"/>
      <c r="I56" s="243">
        <f>ROUND(E56*H56,2)</f>
        <v>0</v>
      </c>
      <c r="J56" s="242"/>
      <c r="K56" s="243">
        <f>ROUND(E56*J56,2)</f>
        <v>0</v>
      </c>
      <c r="L56" s="243">
        <v>21</v>
      </c>
      <c r="M56" s="243">
        <f>G56*(1+L56/100)</f>
        <v>0</v>
      </c>
      <c r="N56" s="241">
        <v>1E-3</v>
      </c>
      <c r="O56" s="241">
        <f>ROUND(E56*N56,2)</f>
        <v>0</v>
      </c>
      <c r="P56" s="241">
        <v>6.2E-2</v>
      </c>
      <c r="Q56" s="241">
        <f>ROUND(E56*P56,2)</f>
        <v>0.28000000000000003</v>
      </c>
      <c r="R56" s="243" t="s">
        <v>241</v>
      </c>
      <c r="S56" s="243" t="s">
        <v>171</v>
      </c>
      <c r="T56" s="244" t="s">
        <v>171</v>
      </c>
      <c r="U56" s="226">
        <v>0.61199999999999999</v>
      </c>
      <c r="V56" s="226">
        <f>ROUND(E56*U56,2)</f>
        <v>2.8</v>
      </c>
      <c r="W56" s="226"/>
      <c r="X56" s="226" t="s">
        <v>172</v>
      </c>
      <c r="Y56" s="226" t="s">
        <v>173</v>
      </c>
      <c r="Z56" s="215"/>
      <c r="AA56" s="215"/>
      <c r="AB56" s="215"/>
      <c r="AC56" s="215"/>
      <c r="AD56" s="215"/>
      <c r="AE56" s="215"/>
      <c r="AF56" s="215"/>
      <c r="AG56" s="215" t="s">
        <v>174</v>
      </c>
      <c r="AH56" s="215"/>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outlineLevel="2" x14ac:dyDescent="0.25">
      <c r="A57" s="222"/>
      <c r="B57" s="223"/>
      <c r="C57" s="259" t="s">
        <v>246</v>
      </c>
      <c r="D57" s="245"/>
      <c r="E57" s="245"/>
      <c r="F57" s="245"/>
      <c r="G57" s="245"/>
      <c r="H57" s="226"/>
      <c r="I57" s="226"/>
      <c r="J57" s="226"/>
      <c r="K57" s="226"/>
      <c r="L57" s="226"/>
      <c r="M57" s="226"/>
      <c r="N57" s="225"/>
      <c r="O57" s="225"/>
      <c r="P57" s="225"/>
      <c r="Q57" s="225"/>
      <c r="R57" s="226"/>
      <c r="S57" s="226"/>
      <c r="T57" s="226"/>
      <c r="U57" s="226"/>
      <c r="V57" s="226"/>
      <c r="W57" s="226"/>
      <c r="X57" s="226"/>
      <c r="Y57" s="226"/>
      <c r="Z57" s="215"/>
      <c r="AA57" s="215"/>
      <c r="AB57" s="215"/>
      <c r="AC57" s="215"/>
      <c r="AD57" s="215"/>
      <c r="AE57" s="215"/>
      <c r="AF57" s="215"/>
      <c r="AG57" s="215" t="s">
        <v>176</v>
      </c>
      <c r="AH57" s="215"/>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2" x14ac:dyDescent="0.25">
      <c r="A58" s="222"/>
      <c r="B58" s="223"/>
      <c r="C58" s="260" t="s">
        <v>247</v>
      </c>
      <c r="D58" s="228"/>
      <c r="E58" s="229">
        <v>4.5696000000000003</v>
      </c>
      <c r="F58" s="226"/>
      <c r="G58" s="226"/>
      <c r="H58" s="226"/>
      <c r="I58" s="226"/>
      <c r="J58" s="226"/>
      <c r="K58" s="226"/>
      <c r="L58" s="226"/>
      <c r="M58" s="226"/>
      <c r="N58" s="225"/>
      <c r="O58" s="225"/>
      <c r="P58" s="225"/>
      <c r="Q58" s="225"/>
      <c r="R58" s="226"/>
      <c r="S58" s="226"/>
      <c r="T58" s="226"/>
      <c r="U58" s="226"/>
      <c r="V58" s="226"/>
      <c r="W58" s="226"/>
      <c r="X58" s="226"/>
      <c r="Y58" s="226"/>
      <c r="Z58" s="215"/>
      <c r="AA58" s="215"/>
      <c r="AB58" s="215"/>
      <c r="AC58" s="215"/>
      <c r="AD58" s="215"/>
      <c r="AE58" s="215"/>
      <c r="AF58" s="215"/>
      <c r="AG58" s="215" t="s">
        <v>178</v>
      </c>
      <c r="AH58" s="215">
        <v>0</v>
      </c>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outlineLevel="1" x14ac:dyDescent="0.25">
      <c r="A59" s="238">
        <v>17</v>
      </c>
      <c r="B59" s="239" t="s">
        <v>248</v>
      </c>
      <c r="C59" s="258" t="s">
        <v>249</v>
      </c>
      <c r="D59" s="240" t="s">
        <v>215</v>
      </c>
      <c r="E59" s="241">
        <v>3.12</v>
      </c>
      <c r="F59" s="242"/>
      <c r="G59" s="243">
        <f>ROUND(E59*F59,2)</f>
        <v>0</v>
      </c>
      <c r="H59" s="242"/>
      <c r="I59" s="243">
        <f>ROUND(E59*H59,2)</f>
        <v>0</v>
      </c>
      <c r="J59" s="242"/>
      <c r="K59" s="243">
        <f>ROUND(E59*J59,2)</f>
        <v>0</v>
      </c>
      <c r="L59" s="243">
        <v>21</v>
      </c>
      <c r="M59" s="243">
        <f>G59*(1+L59/100)</f>
        <v>0</v>
      </c>
      <c r="N59" s="241">
        <v>4.8999999999999998E-4</v>
      </c>
      <c r="O59" s="241">
        <f>ROUND(E59*N59,2)</f>
        <v>0</v>
      </c>
      <c r="P59" s="241">
        <v>4.0000000000000001E-3</v>
      </c>
      <c r="Q59" s="241">
        <f>ROUND(E59*P59,2)</f>
        <v>0.01</v>
      </c>
      <c r="R59" s="243" t="s">
        <v>241</v>
      </c>
      <c r="S59" s="243" t="s">
        <v>171</v>
      </c>
      <c r="T59" s="244" t="s">
        <v>171</v>
      </c>
      <c r="U59" s="226">
        <v>0.20799999999999999</v>
      </c>
      <c r="V59" s="226">
        <f>ROUND(E59*U59,2)</f>
        <v>0.65</v>
      </c>
      <c r="W59" s="226"/>
      <c r="X59" s="226" t="s">
        <v>172</v>
      </c>
      <c r="Y59" s="226" t="s">
        <v>173</v>
      </c>
      <c r="Z59" s="215"/>
      <c r="AA59" s="215"/>
      <c r="AB59" s="215"/>
      <c r="AC59" s="215"/>
      <c r="AD59" s="215"/>
      <c r="AE59" s="215"/>
      <c r="AF59" s="215"/>
      <c r="AG59" s="215" t="s">
        <v>174</v>
      </c>
      <c r="AH59" s="215"/>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2" x14ac:dyDescent="0.25">
      <c r="A60" s="222"/>
      <c r="B60" s="223"/>
      <c r="C60" s="261" t="s">
        <v>250</v>
      </c>
      <c r="D60" s="246"/>
      <c r="E60" s="246"/>
      <c r="F60" s="246"/>
      <c r="G60" s="246"/>
      <c r="H60" s="226"/>
      <c r="I60" s="226"/>
      <c r="J60" s="226"/>
      <c r="K60" s="226"/>
      <c r="L60" s="226"/>
      <c r="M60" s="226"/>
      <c r="N60" s="225"/>
      <c r="O60" s="225"/>
      <c r="P60" s="225"/>
      <c r="Q60" s="225"/>
      <c r="R60" s="226"/>
      <c r="S60" s="226"/>
      <c r="T60" s="226"/>
      <c r="U60" s="226"/>
      <c r="V60" s="226"/>
      <c r="W60" s="226"/>
      <c r="X60" s="226"/>
      <c r="Y60" s="226"/>
      <c r="Z60" s="215"/>
      <c r="AA60" s="215"/>
      <c r="AB60" s="215"/>
      <c r="AC60" s="215"/>
      <c r="AD60" s="215"/>
      <c r="AE60" s="215"/>
      <c r="AF60" s="215"/>
      <c r="AG60" s="215" t="s">
        <v>207</v>
      </c>
      <c r="AH60" s="215"/>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outlineLevel="2" x14ac:dyDescent="0.25">
      <c r="A61" s="222"/>
      <c r="B61" s="223"/>
      <c r="C61" s="260" t="s">
        <v>217</v>
      </c>
      <c r="D61" s="228"/>
      <c r="E61" s="229">
        <v>3.12</v>
      </c>
      <c r="F61" s="226"/>
      <c r="G61" s="226"/>
      <c r="H61" s="226"/>
      <c r="I61" s="226"/>
      <c r="J61" s="226"/>
      <c r="K61" s="226"/>
      <c r="L61" s="226"/>
      <c r="M61" s="226"/>
      <c r="N61" s="225"/>
      <c r="O61" s="225"/>
      <c r="P61" s="225"/>
      <c r="Q61" s="225"/>
      <c r="R61" s="226"/>
      <c r="S61" s="226"/>
      <c r="T61" s="226"/>
      <c r="U61" s="226"/>
      <c r="V61" s="226"/>
      <c r="W61" s="226"/>
      <c r="X61" s="226"/>
      <c r="Y61" s="226"/>
      <c r="Z61" s="215"/>
      <c r="AA61" s="215"/>
      <c r="AB61" s="215"/>
      <c r="AC61" s="215"/>
      <c r="AD61" s="215"/>
      <c r="AE61" s="215"/>
      <c r="AF61" s="215"/>
      <c r="AG61" s="215" t="s">
        <v>178</v>
      </c>
      <c r="AH61" s="215">
        <v>0</v>
      </c>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ht="20.399999999999999" outlineLevel="1" x14ac:dyDescent="0.25">
      <c r="A62" s="238">
        <v>18</v>
      </c>
      <c r="B62" s="239" t="s">
        <v>251</v>
      </c>
      <c r="C62" s="258" t="s">
        <v>252</v>
      </c>
      <c r="D62" s="240" t="s">
        <v>192</v>
      </c>
      <c r="E62" s="241">
        <v>3.1150000000000002</v>
      </c>
      <c r="F62" s="242"/>
      <c r="G62" s="243">
        <f>ROUND(E62*F62,2)</f>
        <v>0</v>
      </c>
      <c r="H62" s="242"/>
      <c r="I62" s="243">
        <f>ROUND(E62*H62,2)</f>
        <v>0</v>
      </c>
      <c r="J62" s="242"/>
      <c r="K62" s="243">
        <f>ROUND(E62*J62,2)</f>
        <v>0</v>
      </c>
      <c r="L62" s="243">
        <v>21</v>
      </c>
      <c r="M62" s="243">
        <f>G62*(1+L62/100)</f>
        <v>0</v>
      </c>
      <c r="N62" s="241">
        <v>0</v>
      </c>
      <c r="O62" s="241">
        <f>ROUND(E62*N62,2)</f>
        <v>0</v>
      </c>
      <c r="P62" s="241">
        <v>6.8000000000000005E-2</v>
      </c>
      <c r="Q62" s="241">
        <f>ROUND(E62*P62,2)</f>
        <v>0.21</v>
      </c>
      <c r="R62" s="243" t="s">
        <v>241</v>
      </c>
      <c r="S62" s="243" t="s">
        <v>171</v>
      </c>
      <c r="T62" s="244" t="s">
        <v>171</v>
      </c>
      <c r="U62" s="226">
        <v>0.48</v>
      </c>
      <c r="V62" s="226">
        <f>ROUND(E62*U62,2)</f>
        <v>1.5</v>
      </c>
      <c r="W62" s="226"/>
      <c r="X62" s="226" t="s">
        <v>172</v>
      </c>
      <c r="Y62" s="226" t="s">
        <v>173</v>
      </c>
      <c r="Z62" s="215"/>
      <c r="AA62" s="215"/>
      <c r="AB62" s="215"/>
      <c r="AC62" s="215"/>
      <c r="AD62" s="215"/>
      <c r="AE62" s="215"/>
      <c r="AF62" s="215"/>
      <c r="AG62" s="215" t="s">
        <v>174</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2" x14ac:dyDescent="0.25">
      <c r="A63" s="222"/>
      <c r="B63" s="223"/>
      <c r="C63" s="259" t="s">
        <v>253</v>
      </c>
      <c r="D63" s="245"/>
      <c r="E63" s="245"/>
      <c r="F63" s="245"/>
      <c r="G63" s="245"/>
      <c r="H63" s="226"/>
      <c r="I63" s="226"/>
      <c r="J63" s="226"/>
      <c r="K63" s="226"/>
      <c r="L63" s="226"/>
      <c r="M63" s="226"/>
      <c r="N63" s="225"/>
      <c r="O63" s="225"/>
      <c r="P63" s="225"/>
      <c r="Q63" s="225"/>
      <c r="R63" s="226"/>
      <c r="S63" s="226"/>
      <c r="T63" s="226"/>
      <c r="U63" s="226"/>
      <c r="V63" s="226"/>
      <c r="W63" s="226"/>
      <c r="X63" s="226"/>
      <c r="Y63" s="226"/>
      <c r="Z63" s="215"/>
      <c r="AA63" s="215"/>
      <c r="AB63" s="215"/>
      <c r="AC63" s="215"/>
      <c r="AD63" s="215"/>
      <c r="AE63" s="215"/>
      <c r="AF63" s="215"/>
      <c r="AG63" s="215" t="s">
        <v>176</v>
      </c>
      <c r="AH63" s="215"/>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2" x14ac:dyDescent="0.25">
      <c r="A64" s="222"/>
      <c r="B64" s="223"/>
      <c r="C64" s="260" t="s">
        <v>254</v>
      </c>
      <c r="D64" s="228"/>
      <c r="E64" s="229">
        <v>3.1150000000000002</v>
      </c>
      <c r="F64" s="226"/>
      <c r="G64" s="226"/>
      <c r="H64" s="226"/>
      <c r="I64" s="226"/>
      <c r="J64" s="226"/>
      <c r="K64" s="226"/>
      <c r="L64" s="226"/>
      <c r="M64" s="226"/>
      <c r="N64" s="225"/>
      <c r="O64" s="225"/>
      <c r="P64" s="225"/>
      <c r="Q64" s="225"/>
      <c r="R64" s="226"/>
      <c r="S64" s="226"/>
      <c r="T64" s="226"/>
      <c r="U64" s="226"/>
      <c r="V64" s="226"/>
      <c r="W64" s="226"/>
      <c r="X64" s="226"/>
      <c r="Y64" s="226"/>
      <c r="Z64" s="215"/>
      <c r="AA64" s="215"/>
      <c r="AB64" s="215"/>
      <c r="AC64" s="215"/>
      <c r="AD64" s="215"/>
      <c r="AE64" s="215"/>
      <c r="AF64" s="215"/>
      <c r="AG64" s="215" t="s">
        <v>178</v>
      </c>
      <c r="AH64" s="215">
        <v>0</v>
      </c>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ht="20.399999999999999" outlineLevel="1" x14ac:dyDescent="0.25">
      <c r="A65" s="238">
        <v>19</v>
      </c>
      <c r="B65" s="239" t="s">
        <v>255</v>
      </c>
      <c r="C65" s="258" t="s">
        <v>256</v>
      </c>
      <c r="D65" s="240" t="s">
        <v>192</v>
      </c>
      <c r="E65" s="241">
        <v>17.575800000000001</v>
      </c>
      <c r="F65" s="242"/>
      <c r="G65" s="243">
        <f>ROUND(E65*F65,2)</f>
        <v>0</v>
      </c>
      <c r="H65" s="242"/>
      <c r="I65" s="243">
        <f>ROUND(E65*H65,2)</f>
        <v>0</v>
      </c>
      <c r="J65" s="242"/>
      <c r="K65" s="243">
        <f>ROUND(E65*J65,2)</f>
        <v>0</v>
      </c>
      <c r="L65" s="243">
        <v>21</v>
      </c>
      <c r="M65" s="243">
        <f>G65*(1+L65/100)</f>
        <v>0</v>
      </c>
      <c r="N65" s="241">
        <v>0</v>
      </c>
      <c r="O65" s="241">
        <f>ROUND(E65*N65,2)</f>
        <v>0</v>
      </c>
      <c r="P65" s="241">
        <v>6.8000000000000005E-2</v>
      </c>
      <c r="Q65" s="241">
        <f>ROUND(E65*P65,2)</f>
        <v>1.2</v>
      </c>
      <c r="R65" s="243" t="s">
        <v>241</v>
      </c>
      <c r="S65" s="243" t="s">
        <v>171</v>
      </c>
      <c r="T65" s="244" t="s">
        <v>171</v>
      </c>
      <c r="U65" s="226">
        <v>0.3</v>
      </c>
      <c r="V65" s="226">
        <f>ROUND(E65*U65,2)</f>
        <v>5.27</v>
      </c>
      <c r="W65" s="226"/>
      <c r="X65" s="226" t="s">
        <v>172</v>
      </c>
      <c r="Y65" s="226" t="s">
        <v>173</v>
      </c>
      <c r="Z65" s="215"/>
      <c r="AA65" s="215"/>
      <c r="AB65" s="215"/>
      <c r="AC65" s="215"/>
      <c r="AD65" s="215"/>
      <c r="AE65" s="215"/>
      <c r="AF65" s="215"/>
      <c r="AG65" s="215" t="s">
        <v>174</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2" x14ac:dyDescent="0.25">
      <c r="A66" s="222"/>
      <c r="B66" s="223"/>
      <c r="C66" s="259" t="s">
        <v>253</v>
      </c>
      <c r="D66" s="245"/>
      <c r="E66" s="245"/>
      <c r="F66" s="245"/>
      <c r="G66" s="245"/>
      <c r="H66" s="226"/>
      <c r="I66" s="226"/>
      <c r="J66" s="226"/>
      <c r="K66" s="226"/>
      <c r="L66" s="226"/>
      <c r="M66" s="226"/>
      <c r="N66" s="225"/>
      <c r="O66" s="225"/>
      <c r="P66" s="225"/>
      <c r="Q66" s="225"/>
      <c r="R66" s="226"/>
      <c r="S66" s="226"/>
      <c r="T66" s="226"/>
      <c r="U66" s="226"/>
      <c r="V66" s="226"/>
      <c r="W66" s="226"/>
      <c r="X66" s="226"/>
      <c r="Y66" s="226"/>
      <c r="Z66" s="215"/>
      <c r="AA66" s="215"/>
      <c r="AB66" s="215"/>
      <c r="AC66" s="215"/>
      <c r="AD66" s="215"/>
      <c r="AE66" s="215"/>
      <c r="AF66" s="215"/>
      <c r="AG66" s="215" t="s">
        <v>176</v>
      </c>
      <c r="AH66" s="215"/>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2" x14ac:dyDescent="0.25">
      <c r="A67" s="222"/>
      <c r="B67" s="223"/>
      <c r="C67" s="260" t="s">
        <v>257</v>
      </c>
      <c r="D67" s="228"/>
      <c r="E67" s="229">
        <v>10.581899999999999</v>
      </c>
      <c r="F67" s="226"/>
      <c r="G67" s="226"/>
      <c r="H67" s="226"/>
      <c r="I67" s="226"/>
      <c r="J67" s="226"/>
      <c r="K67" s="226"/>
      <c r="L67" s="226"/>
      <c r="M67" s="226"/>
      <c r="N67" s="225"/>
      <c r="O67" s="225"/>
      <c r="P67" s="225"/>
      <c r="Q67" s="225"/>
      <c r="R67" s="226"/>
      <c r="S67" s="226"/>
      <c r="T67" s="226"/>
      <c r="U67" s="226"/>
      <c r="V67" s="226"/>
      <c r="W67" s="226"/>
      <c r="X67" s="226"/>
      <c r="Y67" s="226"/>
      <c r="Z67" s="215"/>
      <c r="AA67" s="215"/>
      <c r="AB67" s="215"/>
      <c r="AC67" s="215"/>
      <c r="AD67" s="215"/>
      <c r="AE67" s="215"/>
      <c r="AF67" s="215"/>
      <c r="AG67" s="215" t="s">
        <v>178</v>
      </c>
      <c r="AH67" s="215">
        <v>0</v>
      </c>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3" x14ac:dyDescent="0.25">
      <c r="A68" s="222"/>
      <c r="B68" s="223"/>
      <c r="C68" s="260" t="s">
        <v>258</v>
      </c>
      <c r="D68" s="228"/>
      <c r="E68" s="229">
        <v>6.9939</v>
      </c>
      <c r="F68" s="226"/>
      <c r="G68" s="226"/>
      <c r="H68" s="226"/>
      <c r="I68" s="226"/>
      <c r="J68" s="226"/>
      <c r="K68" s="226"/>
      <c r="L68" s="226"/>
      <c r="M68" s="226"/>
      <c r="N68" s="225"/>
      <c r="O68" s="225"/>
      <c r="P68" s="225"/>
      <c r="Q68" s="225"/>
      <c r="R68" s="226"/>
      <c r="S68" s="226"/>
      <c r="T68" s="226"/>
      <c r="U68" s="226"/>
      <c r="V68" s="226"/>
      <c r="W68" s="226"/>
      <c r="X68" s="226"/>
      <c r="Y68" s="226"/>
      <c r="Z68" s="215"/>
      <c r="AA68" s="215"/>
      <c r="AB68" s="215"/>
      <c r="AC68" s="215"/>
      <c r="AD68" s="215"/>
      <c r="AE68" s="215"/>
      <c r="AF68" s="215"/>
      <c r="AG68" s="215" t="s">
        <v>178</v>
      </c>
      <c r="AH68" s="215">
        <v>0</v>
      </c>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outlineLevel="1" x14ac:dyDescent="0.25">
      <c r="A69" s="238">
        <v>20</v>
      </c>
      <c r="B69" s="239" t="s">
        <v>259</v>
      </c>
      <c r="C69" s="258" t="s">
        <v>260</v>
      </c>
      <c r="D69" s="240" t="s">
        <v>169</v>
      </c>
      <c r="E69" s="241">
        <v>3.6000399999999999</v>
      </c>
      <c r="F69" s="242"/>
      <c r="G69" s="243">
        <f>ROUND(E69*F69,2)</f>
        <v>0</v>
      </c>
      <c r="H69" s="242"/>
      <c r="I69" s="243">
        <f>ROUND(E69*H69,2)</f>
        <v>0</v>
      </c>
      <c r="J69" s="242"/>
      <c r="K69" s="243">
        <f>ROUND(E69*J69,2)</f>
        <v>0</v>
      </c>
      <c r="L69" s="243">
        <v>21</v>
      </c>
      <c r="M69" s="243">
        <f>G69*(1+L69/100)</f>
        <v>0</v>
      </c>
      <c r="N69" s="241">
        <v>0</v>
      </c>
      <c r="O69" s="241">
        <f>ROUND(E69*N69,2)</f>
        <v>0</v>
      </c>
      <c r="P69" s="241">
        <v>0</v>
      </c>
      <c r="Q69" s="241">
        <f>ROUND(E69*P69,2)</f>
        <v>0</v>
      </c>
      <c r="R69" s="243" t="s">
        <v>241</v>
      </c>
      <c r="S69" s="243" t="s">
        <v>171</v>
      </c>
      <c r="T69" s="244" t="s">
        <v>171</v>
      </c>
      <c r="U69" s="226">
        <v>0.94199999999999995</v>
      </c>
      <c r="V69" s="226">
        <f>ROUND(E69*U69,2)</f>
        <v>3.39</v>
      </c>
      <c r="W69" s="226"/>
      <c r="X69" s="226" t="s">
        <v>261</v>
      </c>
      <c r="Y69" s="226" t="s">
        <v>173</v>
      </c>
      <c r="Z69" s="215"/>
      <c r="AA69" s="215"/>
      <c r="AB69" s="215"/>
      <c r="AC69" s="215"/>
      <c r="AD69" s="215"/>
      <c r="AE69" s="215"/>
      <c r="AF69" s="215"/>
      <c r="AG69" s="215" t="s">
        <v>262</v>
      </c>
      <c r="AH69" s="215"/>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2" x14ac:dyDescent="0.25">
      <c r="A70" s="222"/>
      <c r="B70" s="223"/>
      <c r="C70" s="260" t="s">
        <v>263</v>
      </c>
      <c r="D70" s="228"/>
      <c r="E70" s="229"/>
      <c r="F70" s="226"/>
      <c r="G70" s="226"/>
      <c r="H70" s="226"/>
      <c r="I70" s="226"/>
      <c r="J70" s="226"/>
      <c r="K70" s="226"/>
      <c r="L70" s="226"/>
      <c r="M70" s="226"/>
      <c r="N70" s="225"/>
      <c r="O70" s="225"/>
      <c r="P70" s="225"/>
      <c r="Q70" s="225"/>
      <c r="R70" s="226"/>
      <c r="S70" s="226"/>
      <c r="T70" s="226"/>
      <c r="U70" s="226"/>
      <c r="V70" s="226"/>
      <c r="W70" s="226"/>
      <c r="X70" s="226"/>
      <c r="Y70" s="226"/>
      <c r="Z70" s="215"/>
      <c r="AA70" s="215"/>
      <c r="AB70" s="215"/>
      <c r="AC70" s="215"/>
      <c r="AD70" s="215"/>
      <c r="AE70" s="215"/>
      <c r="AF70" s="215"/>
      <c r="AG70" s="215" t="s">
        <v>178</v>
      </c>
      <c r="AH70" s="215">
        <v>0</v>
      </c>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3" x14ac:dyDescent="0.25">
      <c r="A71" s="222"/>
      <c r="B71" s="223"/>
      <c r="C71" s="260" t="s">
        <v>264</v>
      </c>
      <c r="D71" s="228"/>
      <c r="E71" s="229"/>
      <c r="F71" s="226"/>
      <c r="G71" s="226"/>
      <c r="H71" s="226"/>
      <c r="I71" s="226"/>
      <c r="J71" s="226"/>
      <c r="K71" s="226"/>
      <c r="L71" s="226"/>
      <c r="M71" s="226"/>
      <c r="N71" s="225"/>
      <c r="O71" s="225"/>
      <c r="P71" s="225"/>
      <c r="Q71" s="225"/>
      <c r="R71" s="226"/>
      <c r="S71" s="226"/>
      <c r="T71" s="226"/>
      <c r="U71" s="226"/>
      <c r="V71" s="226"/>
      <c r="W71" s="226"/>
      <c r="X71" s="226"/>
      <c r="Y71" s="226"/>
      <c r="Z71" s="215"/>
      <c r="AA71" s="215"/>
      <c r="AB71" s="215"/>
      <c r="AC71" s="215"/>
      <c r="AD71" s="215"/>
      <c r="AE71" s="215"/>
      <c r="AF71" s="215"/>
      <c r="AG71" s="215" t="s">
        <v>178</v>
      </c>
      <c r="AH71" s="215">
        <v>0</v>
      </c>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outlineLevel="3" x14ac:dyDescent="0.25">
      <c r="A72" s="222"/>
      <c r="B72" s="223"/>
      <c r="C72" s="260" t="s">
        <v>265</v>
      </c>
      <c r="D72" s="228"/>
      <c r="E72" s="229">
        <v>3.6000399999999999</v>
      </c>
      <c r="F72" s="226"/>
      <c r="G72" s="226"/>
      <c r="H72" s="226"/>
      <c r="I72" s="226"/>
      <c r="J72" s="226"/>
      <c r="K72" s="226"/>
      <c r="L72" s="226"/>
      <c r="M72" s="226"/>
      <c r="N72" s="225"/>
      <c r="O72" s="225"/>
      <c r="P72" s="225"/>
      <c r="Q72" s="225"/>
      <c r="R72" s="226"/>
      <c r="S72" s="226"/>
      <c r="T72" s="226"/>
      <c r="U72" s="226"/>
      <c r="V72" s="226"/>
      <c r="W72" s="226"/>
      <c r="X72" s="226"/>
      <c r="Y72" s="226"/>
      <c r="Z72" s="215"/>
      <c r="AA72" s="215"/>
      <c r="AB72" s="215"/>
      <c r="AC72" s="215"/>
      <c r="AD72" s="215"/>
      <c r="AE72" s="215"/>
      <c r="AF72" s="215"/>
      <c r="AG72" s="215" t="s">
        <v>178</v>
      </c>
      <c r="AH72" s="215">
        <v>0</v>
      </c>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1" x14ac:dyDescent="0.25">
      <c r="A73" s="238">
        <v>21</v>
      </c>
      <c r="B73" s="239" t="s">
        <v>266</v>
      </c>
      <c r="C73" s="258" t="s">
        <v>267</v>
      </c>
      <c r="D73" s="240" t="s">
        <v>169</v>
      </c>
      <c r="E73" s="241">
        <v>14.40015</v>
      </c>
      <c r="F73" s="242"/>
      <c r="G73" s="243">
        <f>ROUND(E73*F73,2)</f>
        <v>0</v>
      </c>
      <c r="H73" s="242"/>
      <c r="I73" s="243">
        <f>ROUND(E73*H73,2)</f>
        <v>0</v>
      </c>
      <c r="J73" s="242"/>
      <c r="K73" s="243">
        <f>ROUND(E73*J73,2)</f>
        <v>0</v>
      </c>
      <c r="L73" s="243">
        <v>21</v>
      </c>
      <c r="M73" s="243">
        <f>G73*(1+L73/100)</f>
        <v>0</v>
      </c>
      <c r="N73" s="241">
        <v>0</v>
      </c>
      <c r="O73" s="241">
        <f>ROUND(E73*N73,2)</f>
        <v>0</v>
      </c>
      <c r="P73" s="241">
        <v>0</v>
      </c>
      <c r="Q73" s="241">
        <f>ROUND(E73*P73,2)</f>
        <v>0</v>
      </c>
      <c r="R73" s="243" t="s">
        <v>241</v>
      </c>
      <c r="S73" s="243" t="s">
        <v>171</v>
      </c>
      <c r="T73" s="244" t="s">
        <v>171</v>
      </c>
      <c r="U73" s="226">
        <v>0.105</v>
      </c>
      <c r="V73" s="226">
        <f>ROUND(E73*U73,2)</f>
        <v>1.51</v>
      </c>
      <c r="W73" s="226"/>
      <c r="X73" s="226" t="s">
        <v>261</v>
      </c>
      <c r="Y73" s="226" t="s">
        <v>173</v>
      </c>
      <c r="Z73" s="215"/>
      <c r="AA73" s="215"/>
      <c r="AB73" s="215"/>
      <c r="AC73" s="215"/>
      <c r="AD73" s="215"/>
      <c r="AE73" s="215"/>
      <c r="AF73" s="215"/>
      <c r="AG73" s="215" t="s">
        <v>262</v>
      </c>
      <c r="AH73" s="215"/>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outlineLevel="2" x14ac:dyDescent="0.25">
      <c r="A74" s="222"/>
      <c r="B74" s="223"/>
      <c r="C74" s="260" t="s">
        <v>263</v>
      </c>
      <c r="D74" s="228"/>
      <c r="E74" s="229"/>
      <c r="F74" s="226"/>
      <c r="G74" s="226"/>
      <c r="H74" s="226"/>
      <c r="I74" s="226"/>
      <c r="J74" s="226"/>
      <c r="K74" s="226"/>
      <c r="L74" s="226"/>
      <c r="M74" s="226"/>
      <c r="N74" s="225"/>
      <c r="O74" s="225"/>
      <c r="P74" s="225"/>
      <c r="Q74" s="225"/>
      <c r="R74" s="226"/>
      <c r="S74" s="226"/>
      <c r="T74" s="226"/>
      <c r="U74" s="226"/>
      <c r="V74" s="226"/>
      <c r="W74" s="226"/>
      <c r="X74" s="226"/>
      <c r="Y74" s="226"/>
      <c r="Z74" s="215"/>
      <c r="AA74" s="215"/>
      <c r="AB74" s="215"/>
      <c r="AC74" s="215"/>
      <c r="AD74" s="215"/>
      <c r="AE74" s="215"/>
      <c r="AF74" s="215"/>
      <c r="AG74" s="215" t="s">
        <v>178</v>
      </c>
      <c r="AH74" s="215">
        <v>0</v>
      </c>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3" x14ac:dyDescent="0.25">
      <c r="A75" s="222"/>
      <c r="B75" s="223"/>
      <c r="C75" s="260" t="s">
        <v>264</v>
      </c>
      <c r="D75" s="228"/>
      <c r="E75" s="229"/>
      <c r="F75" s="226"/>
      <c r="G75" s="226"/>
      <c r="H75" s="226"/>
      <c r="I75" s="226"/>
      <c r="J75" s="226"/>
      <c r="K75" s="226"/>
      <c r="L75" s="226"/>
      <c r="M75" s="226"/>
      <c r="N75" s="225"/>
      <c r="O75" s="225"/>
      <c r="P75" s="225"/>
      <c r="Q75" s="225"/>
      <c r="R75" s="226"/>
      <c r="S75" s="226"/>
      <c r="T75" s="226"/>
      <c r="U75" s="226"/>
      <c r="V75" s="226"/>
      <c r="W75" s="226"/>
      <c r="X75" s="226"/>
      <c r="Y75" s="226"/>
      <c r="Z75" s="215"/>
      <c r="AA75" s="215"/>
      <c r="AB75" s="215"/>
      <c r="AC75" s="215"/>
      <c r="AD75" s="215"/>
      <c r="AE75" s="215"/>
      <c r="AF75" s="215"/>
      <c r="AG75" s="215" t="s">
        <v>178</v>
      </c>
      <c r="AH75" s="215">
        <v>0</v>
      </c>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outlineLevel="3" x14ac:dyDescent="0.25">
      <c r="A76" s="222"/>
      <c r="B76" s="223"/>
      <c r="C76" s="260" t="s">
        <v>268</v>
      </c>
      <c r="D76" s="228"/>
      <c r="E76" s="229">
        <v>14.40015</v>
      </c>
      <c r="F76" s="226"/>
      <c r="G76" s="226"/>
      <c r="H76" s="226"/>
      <c r="I76" s="226"/>
      <c r="J76" s="226"/>
      <c r="K76" s="226"/>
      <c r="L76" s="226"/>
      <c r="M76" s="226"/>
      <c r="N76" s="225"/>
      <c r="O76" s="225"/>
      <c r="P76" s="225"/>
      <c r="Q76" s="225"/>
      <c r="R76" s="226"/>
      <c r="S76" s="226"/>
      <c r="T76" s="226"/>
      <c r="U76" s="226"/>
      <c r="V76" s="226"/>
      <c r="W76" s="226"/>
      <c r="X76" s="226"/>
      <c r="Y76" s="226"/>
      <c r="Z76" s="215"/>
      <c r="AA76" s="215"/>
      <c r="AB76" s="215"/>
      <c r="AC76" s="215"/>
      <c r="AD76" s="215"/>
      <c r="AE76" s="215"/>
      <c r="AF76" s="215"/>
      <c r="AG76" s="215" t="s">
        <v>178</v>
      </c>
      <c r="AH76" s="215">
        <v>0</v>
      </c>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1" x14ac:dyDescent="0.25">
      <c r="A77" s="238">
        <v>22</v>
      </c>
      <c r="B77" s="239" t="s">
        <v>269</v>
      </c>
      <c r="C77" s="258" t="s">
        <v>270</v>
      </c>
      <c r="D77" s="240" t="s">
        <v>169</v>
      </c>
      <c r="E77" s="241">
        <v>3.6000399999999999</v>
      </c>
      <c r="F77" s="242"/>
      <c r="G77" s="243">
        <f>ROUND(E77*F77,2)</f>
        <v>0</v>
      </c>
      <c r="H77" s="242"/>
      <c r="I77" s="243">
        <f>ROUND(E77*H77,2)</f>
        <v>0</v>
      </c>
      <c r="J77" s="242"/>
      <c r="K77" s="243">
        <f>ROUND(E77*J77,2)</f>
        <v>0</v>
      </c>
      <c r="L77" s="243">
        <v>21</v>
      </c>
      <c r="M77" s="243">
        <f>G77*(1+L77/100)</f>
        <v>0</v>
      </c>
      <c r="N77" s="241">
        <v>0</v>
      </c>
      <c r="O77" s="241">
        <f>ROUND(E77*N77,2)</f>
        <v>0</v>
      </c>
      <c r="P77" s="241">
        <v>0</v>
      </c>
      <c r="Q77" s="241">
        <f>ROUND(E77*P77,2)</f>
        <v>0</v>
      </c>
      <c r="R77" s="243" t="s">
        <v>241</v>
      </c>
      <c r="S77" s="243" t="s">
        <v>171</v>
      </c>
      <c r="T77" s="244" t="s">
        <v>171</v>
      </c>
      <c r="U77" s="226">
        <v>0.49</v>
      </c>
      <c r="V77" s="226">
        <f>ROUND(E77*U77,2)</f>
        <v>1.76</v>
      </c>
      <c r="W77" s="226"/>
      <c r="X77" s="226" t="s">
        <v>261</v>
      </c>
      <c r="Y77" s="226" t="s">
        <v>173</v>
      </c>
      <c r="Z77" s="215"/>
      <c r="AA77" s="215"/>
      <c r="AB77" s="215"/>
      <c r="AC77" s="215"/>
      <c r="AD77" s="215"/>
      <c r="AE77" s="215"/>
      <c r="AF77" s="215"/>
      <c r="AG77" s="215" t="s">
        <v>262</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outlineLevel="2" x14ac:dyDescent="0.25">
      <c r="A78" s="222"/>
      <c r="B78" s="223"/>
      <c r="C78" s="261" t="s">
        <v>271</v>
      </c>
      <c r="D78" s="246"/>
      <c r="E78" s="246"/>
      <c r="F78" s="246"/>
      <c r="G78" s="246"/>
      <c r="H78" s="226"/>
      <c r="I78" s="226"/>
      <c r="J78" s="226"/>
      <c r="K78" s="226"/>
      <c r="L78" s="226"/>
      <c r="M78" s="226"/>
      <c r="N78" s="225"/>
      <c r="O78" s="225"/>
      <c r="P78" s="225"/>
      <c r="Q78" s="225"/>
      <c r="R78" s="226"/>
      <c r="S78" s="226"/>
      <c r="T78" s="226"/>
      <c r="U78" s="226"/>
      <c r="V78" s="226"/>
      <c r="W78" s="226"/>
      <c r="X78" s="226"/>
      <c r="Y78" s="226"/>
      <c r="Z78" s="215"/>
      <c r="AA78" s="215"/>
      <c r="AB78" s="215"/>
      <c r="AC78" s="215"/>
      <c r="AD78" s="215"/>
      <c r="AE78" s="215"/>
      <c r="AF78" s="215"/>
      <c r="AG78" s="215" t="s">
        <v>207</v>
      </c>
      <c r="AH78" s="215"/>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2" x14ac:dyDescent="0.25">
      <c r="A79" s="222"/>
      <c r="B79" s="223"/>
      <c r="C79" s="260" t="s">
        <v>263</v>
      </c>
      <c r="D79" s="228"/>
      <c r="E79" s="229"/>
      <c r="F79" s="226"/>
      <c r="G79" s="226"/>
      <c r="H79" s="226"/>
      <c r="I79" s="226"/>
      <c r="J79" s="226"/>
      <c r="K79" s="226"/>
      <c r="L79" s="226"/>
      <c r="M79" s="226"/>
      <c r="N79" s="225"/>
      <c r="O79" s="225"/>
      <c r="P79" s="225"/>
      <c r="Q79" s="225"/>
      <c r="R79" s="226"/>
      <c r="S79" s="226"/>
      <c r="T79" s="226"/>
      <c r="U79" s="226"/>
      <c r="V79" s="226"/>
      <c r="W79" s="226"/>
      <c r="X79" s="226"/>
      <c r="Y79" s="226"/>
      <c r="Z79" s="215"/>
      <c r="AA79" s="215"/>
      <c r="AB79" s="215"/>
      <c r="AC79" s="215"/>
      <c r="AD79" s="215"/>
      <c r="AE79" s="215"/>
      <c r="AF79" s="215"/>
      <c r="AG79" s="215" t="s">
        <v>178</v>
      </c>
      <c r="AH79" s="215">
        <v>0</v>
      </c>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3" x14ac:dyDescent="0.25">
      <c r="A80" s="222"/>
      <c r="B80" s="223"/>
      <c r="C80" s="260" t="s">
        <v>264</v>
      </c>
      <c r="D80" s="228"/>
      <c r="E80" s="229"/>
      <c r="F80" s="226"/>
      <c r="G80" s="226"/>
      <c r="H80" s="226"/>
      <c r="I80" s="226"/>
      <c r="J80" s="226"/>
      <c r="K80" s="226"/>
      <c r="L80" s="226"/>
      <c r="M80" s="226"/>
      <c r="N80" s="225"/>
      <c r="O80" s="225"/>
      <c r="P80" s="225"/>
      <c r="Q80" s="225"/>
      <c r="R80" s="226"/>
      <c r="S80" s="226"/>
      <c r="T80" s="226"/>
      <c r="U80" s="226"/>
      <c r="V80" s="226"/>
      <c r="W80" s="226"/>
      <c r="X80" s="226"/>
      <c r="Y80" s="226"/>
      <c r="Z80" s="215"/>
      <c r="AA80" s="215"/>
      <c r="AB80" s="215"/>
      <c r="AC80" s="215"/>
      <c r="AD80" s="215"/>
      <c r="AE80" s="215"/>
      <c r="AF80" s="215"/>
      <c r="AG80" s="215" t="s">
        <v>178</v>
      </c>
      <c r="AH80" s="215">
        <v>0</v>
      </c>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outlineLevel="3" x14ac:dyDescent="0.25">
      <c r="A81" s="222"/>
      <c r="B81" s="223"/>
      <c r="C81" s="260" t="s">
        <v>265</v>
      </c>
      <c r="D81" s="228"/>
      <c r="E81" s="229">
        <v>3.6000399999999999</v>
      </c>
      <c r="F81" s="226"/>
      <c r="G81" s="226"/>
      <c r="H81" s="226"/>
      <c r="I81" s="226"/>
      <c r="J81" s="226"/>
      <c r="K81" s="226"/>
      <c r="L81" s="226"/>
      <c r="M81" s="226"/>
      <c r="N81" s="225"/>
      <c r="O81" s="225"/>
      <c r="P81" s="225"/>
      <c r="Q81" s="225"/>
      <c r="R81" s="226"/>
      <c r="S81" s="226"/>
      <c r="T81" s="226"/>
      <c r="U81" s="226"/>
      <c r="V81" s="226"/>
      <c r="W81" s="226"/>
      <c r="X81" s="226"/>
      <c r="Y81" s="226"/>
      <c r="Z81" s="215"/>
      <c r="AA81" s="215"/>
      <c r="AB81" s="215"/>
      <c r="AC81" s="215"/>
      <c r="AD81" s="215"/>
      <c r="AE81" s="215"/>
      <c r="AF81" s="215"/>
      <c r="AG81" s="215" t="s">
        <v>178</v>
      </c>
      <c r="AH81" s="215">
        <v>0</v>
      </c>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1" x14ac:dyDescent="0.25">
      <c r="A82" s="238">
        <v>23</v>
      </c>
      <c r="B82" s="239" t="s">
        <v>272</v>
      </c>
      <c r="C82" s="258" t="s">
        <v>273</v>
      </c>
      <c r="D82" s="240" t="s">
        <v>169</v>
      </c>
      <c r="E82" s="241">
        <v>68.400720000000007</v>
      </c>
      <c r="F82" s="242"/>
      <c r="G82" s="243">
        <f>ROUND(E82*F82,2)</f>
        <v>0</v>
      </c>
      <c r="H82" s="242"/>
      <c r="I82" s="243">
        <f>ROUND(E82*H82,2)</f>
        <v>0</v>
      </c>
      <c r="J82" s="242"/>
      <c r="K82" s="243">
        <f>ROUND(E82*J82,2)</f>
        <v>0</v>
      </c>
      <c r="L82" s="243">
        <v>21</v>
      </c>
      <c r="M82" s="243">
        <f>G82*(1+L82/100)</f>
        <v>0</v>
      </c>
      <c r="N82" s="241">
        <v>0</v>
      </c>
      <c r="O82" s="241">
        <f>ROUND(E82*N82,2)</f>
        <v>0</v>
      </c>
      <c r="P82" s="241">
        <v>0</v>
      </c>
      <c r="Q82" s="241">
        <f>ROUND(E82*P82,2)</f>
        <v>0</v>
      </c>
      <c r="R82" s="243" t="s">
        <v>241</v>
      </c>
      <c r="S82" s="243" t="s">
        <v>171</v>
      </c>
      <c r="T82" s="244" t="s">
        <v>171</v>
      </c>
      <c r="U82" s="226">
        <v>0</v>
      </c>
      <c r="V82" s="226">
        <f>ROUND(E82*U82,2)</f>
        <v>0</v>
      </c>
      <c r="W82" s="226"/>
      <c r="X82" s="226" t="s">
        <v>261</v>
      </c>
      <c r="Y82" s="226" t="s">
        <v>173</v>
      </c>
      <c r="Z82" s="215"/>
      <c r="AA82" s="215"/>
      <c r="AB82" s="215"/>
      <c r="AC82" s="215"/>
      <c r="AD82" s="215"/>
      <c r="AE82" s="215"/>
      <c r="AF82" s="215"/>
      <c r="AG82" s="215" t="s">
        <v>262</v>
      </c>
      <c r="AH82" s="215"/>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2" x14ac:dyDescent="0.25">
      <c r="A83" s="222"/>
      <c r="B83" s="223"/>
      <c r="C83" s="260" t="s">
        <v>263</v>
      </c>
      <c r="D83" s="228"/>
      <c r="E83" s="229"/>
      <c r="F83" s="226"/>
      <c r="G83" s="226"/>
      <c r="H83" s="226"/>
      <c r="I83" s="226"/>
      <c r="J83" s="226"/>
      <c r="K83" s="226"/>
      <c r="L83" s="226"/>
      <c r="M83" s="226"/>
      <c r="N83" s="225"/>
      <c r="O83" s="225"/>
      <c r="P83" s="225"/>
      <c r="Q83" s="225"/>
      <c r="R83" s="226"/>
      <c r="S83" s="226"/>
      <c r="T83" s="226"/>
      <c r="U83" s="226"/>
      <c r="V83" s="226"/>
      <c r="W83" s="226"/>
      <c r="X83" s="226"/>
      <c r="Y83" s="226"/>
      <c r="Z83" s="215"/>
      <c r="AA83" s="215"/>
      <c r="AB83" s="215"/>
      <c r="AC83" s="215"/>
      <c r="AD83" s="215"/>
      <c r="AE83" s="215"/>
      <c r="AF83" s="215"/>
      <c r="AG83" s="215" t="s">
        <v>178</v>
      </c>
      <c r="AH83" s="215">
        <v>0</v>
      </c>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3" x14ac:dyDescent="0.25">
      <c r="A84" s="222"/>
      <c r="B84" s="223"/>
      <c r="C84" s="260" t="s">
        <v>264</v>
      </c>
      <c r="D84" s="228"/>
      <c r="E84" s="229"/>
      <c r="F84" s="226"/>
      <c r="G84" s="226"/>
      <c r="H84" s="226"/>
      <c r="I84" s="226"/>
      <c r="J84" s="226"/>
      <c r="K84" s="226"/>
      <c r="L84" s="226"/>
      <c r="M84" s="226"/>
      <c r="N84" s="225"/>
      <c r="O84" s="225"/>
      <c r="P84" s="225"/>
      <c r="Q84" s="225"/>
      <c r="R84" s="226"/>
      <c r="S84" s="226"/>
      <c r="T84" s="226"/>
      <c r="U84" s="226"/>
      <c r="V84" s="226"/>
      <c r="W84" s="226"/>
      <c r="X84" s="226"/>
      <c r="Y84" s="226"/>
      <c r="Z84" s="215"/>
      <c r="AA84" s="215"/>
      <c r="AB84" s="215"/>
      <c r="AC84" s="215"/>
      <c r="AD84" s="215"/>
      <c r="AE84" s="215"/>
      <c r="AF84" s="215"/>
      <c r="AG84" s="215" t="s">
        <v>178</v>
      </c>
      <c r="AH84" s="215">
        <v>0</v>
      </c>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outlineLevel="3" x14ac:dyDescent="0.25">
      <c r="A85" s="222"/>
      <c r="B85" s="223"/>
      <c r="C85" s="260" t="s">
        <v>274</v>
      </c>
      <c r="D85" s="228"/>
      <c r="E85" s="229">
        <v>68.400720000000007</v>
      </c>
      <c r="F85" s="226"/>
      <c r="G85" s="226"/>
      <c r="H85" s="226"/>
      <c r="I85" s="226"/>
      <c r="J85" s="226"/>
      <c r="K85" s="226"/>
      <c r="L85" s="226"/>
      <c r="M85" s="226"/>
      <c r="N85" s="225"/>
      <c r="O85" s="225"/>
      <c r="P85" s="225"/>
      <c r="Q85" s="225"/>
      <c r="R85" s="226"/>
      <c r="S85" s="226"/>
      <c r="T85" s="226"/>
      <c r="U85" s="226"/>
      <c r="V85" s="226"/>
      <c r="W85" s="226"/>
      <c r="X85" s="226"/>
      <c r="Y85" s="226"/>
      <c r="Z85" s="215"/>
      <c r="AA85" s="215"/>
      <c r="AB85" s="215"/>
      <c r="AC85" s="215"/>
      <c r="AD85" s="215"/>
      <c r="AE85" s="215"/>
      <c r="AF85" s="215"/>
      <c r="AG85" s="215" t="s">
        <v>178</v>
      </c>
      <c r="AH85" s="215">
        <v>0</v>
      </c>
      <c r="AI85" s="215"/>
      <c r="AJ85" s="215"/>
      <c r="AK85" s="215"/>
      <c r="AL85" s="215"/>
      <c r="AM85" s="215"/>
      <c r="AN85" s="215"/>
      <c r="AO85" s="215"/>
      <c r="AP85" s="215"/>
      <c r="AQ85" s="215"/>
      <c r="AR85" s="215"/>
      <c r="AS85" s="215"/>
      <c r="AT85" s="215"/>
      <c r="AU85" s="215"/>
      <c r="AV85" s="215"/>
      <c r="AW85" s="215"/>
      <c r="AX85" s="215"/>
      <c r="AY85" s="215"/>
      <c r="AZ85" s="215"/>
      <c r="BA85" s="215"/>
      <c r="BB85" s="215"/>
      <c r="BC85" s="215"/>
      <c r="BD85" s="215"/>
      <c r="BE85" s="215"/>
      <c r="BF85" s="215"/>
      <c r="BG85" s="215"/>
      <c r="BH85" s="215"/>
    </row>
    <row r="86" spans="1:60" outlineLevel="1" x14ac:dyDescent="0.25">
      <c r="A86" s="238">
        <v>24</v>
      </c>
      <c r="B86" s="239" t="s">
        <v>275</v>
      </c>
      <c r="C86" s="258" t="s">
        <v>276</v>
      </c>
      <c r="D86" s="240" t="s">
        <v>169</v>
      </c>
      <c r="E86" s="241">
        <v>3.6000399999999999</v>
      </c>
      <c r="F86" s="242"/>
      <c r="G86" s="243">
        <f>ROUND(E86*F86,2)</f>
        <v>0</v>
      </c>
      <c r="H86" s="242"/>
      <c r="I86" s="243">
        <f>ROUND(E86*H86,2)</f>
        <v>0</v>
      </c>
      <c r="J86" s="242"/>
      <c r="K86" s="243">
        <f>ROUND(E86*J86,2)</f>
        <v>0</v>
      </c>
      <c r="L86" s="243">
        <v>21</v>
      </c>
      <c r="M86" s="243">
        <f>G86*(1+L86/100)</f>
        <v>0</v>
      </c>
      <c r="N86" s="241">
        <v>0</v>
      </c>
      <c r="O86" s="241">
        <f>ROUND(E86*N86,2)</f>
        <v>0</v>
      </c>
      <c r="P86" s="241">
        <v>0</v>
      </c>
      <c r="Q86" s="241">
        <f>ROUND(E86*P86,2)</f>
        <v>0</v>
      </c>
      <c r="R86" s="243" t="s">
        <v>241</v>
      </c>
      <c r="S86" s="243" t="s">
        <v>171</v>
      </c>
      <c r="T86" s="244" t="s">
        <v>171</v>
      </c>
      <c r="U86" s="226">
        <v>0</v>
      </c>
      <c r="V86" s="226">
        <f>ROUND(E86*U86,2)</f>
        <v>0</v>
      </c>
      <c r="W86" s="226"/>
      <c r="X86" s="226" t="s">
        <v>261</v>
      </c>
      <c r="Y86" s="226" t="s">
        <v>173</v>
      </c>
      <c r="Z86" s="215"/>
      <c r="AA86" s="215"/>
      <c r="AB86" s="215"/>
      <c r="AC86" s="215"/>
      <c r="AD86" s="215"/>
      <c r="AE86" s="215"/>
      <c r="AF86" s="215"/>
      <c r="AG86" s="215" t="s">
        <v>262</v>
      </c>
      <c r="AH86" s="215"/>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2" x14ac:dyDescent="0.25">
      <c r="A87" s="222"/>
      <c r="B87" s="223"/>
      <c r="C87" s="261" t="s">
        <v>277</v>
      </c>
      <c r="D87" s="246"/>
      <c r="E87" s="246"/>
      <c r="F87" s="246"/>
      <c r="G87" s="246"/>
      <c r="H87" s="226"/>
      <c r="I87" s="226"/>
      <c r="J87" s="226"/>
      <c r="K87" s="226"/>
      <c r="L87" s="226"/>
      <c r="M87" s="226"/>
      <c r="N87" s="225"/>
      <c r="O87" s="225"/>
      <c r="P87" s="225"/>
      <c r="Q87" s="225"/>
      <c r="R87" s="226"/>
      <c r="S87" s="226"/>
      <c r="T87" s="226"/>
      <c r="U87" s="226"/>
      <c r="V87" s="226"/>
      <c r="W87" s="226"/>
      <c r="X87" s="226"/>
      <c r="Y87" s="226"/>
      <c r="Z87" s="215"/>
      <c r="AA87" s="215"/>
      <c r="AB87" s="215"/>
      <c r="AC87" s="215"/>
      <c r="AD87" s="215"/>
      <c r="AE87" s="215"/>
      <c r="AF87" s="215"/>
      <c r="AG87" s="215" t="s">
        <v>207</v>
      </c>
      <c r="AH87" s="215"/>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2" x14ac:dyDescent="0.25">
      <c r="A88" s="222"/>
      <c r="B88" s="223"/>
      <c r="C88" s="260" t="s">
        <v>263</v>
      </c>
      <c r="D88" s="228"/>
      <c r="E88" s="229"/>
      <c r="F88" s="226"/>
      <c r="G88" s="226"/>
      <c r="H88" s="226"/>
      <c r="I88" s="226"/>
      <c r="J88" s="226"/>
      <c r="K88" s="226"/>
      <c r="L88" s="226"/>
      <c r="M88" s="226"/>
      <c r="N88" s="225"/>
      <c r="O88" s="225"/>
      <c r="P88" s="225"/>
      <c r="Q88" s="225"/>
      <c r="R88" s="226"/>
      <c r="S88" s="226"/>
      <c r="T88" s="226"/>
      <c r="U88" s="226"/>
      <c r="V88" s="226"/>
      <c r="W88" s="226"/>
      <c r="X88" s="226"/>
      <c r="Y88" s="226"/>
      <c r="Z88" s="215"/>
      <c r="AA88" s="215"/>
      <c r="AB88" s="215"/>
      <c r="AC88" s="215"/>
      <c r="AD88" s="215"/>
      <c r="AE88" s="215"/>
      <c r="AF88" s="215"/>
      <c r="AG88" s="215" t="s">
        <v>178</v>
      </c>
      <c r="AH88" s="215">
        <v>0</v>
      </c>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outlineLevel="3" x14ac:dyDescent="0.25">
      <c r="A89" s="222"/>
      <c r="B89" s="223"/>
      <c r="C89" s="260" t="s">
        <v>264</v>
      </c>
      <c r="D89" s="228"/>
      <c r="E89" s="229"/>
      <c r="F89" s="226"/>
      <c r="G89" s="226"/>
      <c r="H89" s="226"/>
      <c r="I89" s="226"/>
      <c r="J89" s="226"/>
      <c r="K89" s="226"/>
      <c r="L89" s="226"/>
      <c r="M89" s="226"/>
      <c r="N89" s="225"/>
      <c r="O89" s="225"/>
      <c r="P89" s="225"/>
      <c r="Q89" s="225"/>
      <c r="R89" s="226"/>
      <c r="S89" s="226"/>
      <c r="T89" s="226"/>
      <c r="U89" s="226"/>
      <c r="V89" s="226"/>
      <c r="W89" s="226"/>
      <c r="X89" s="226"/>
      <c r="Y89" s="226"/>
      <c r="Z89" s="215"/>
      <c r="AA89" s="215"/>
      <c r="AB89" s="215"/>
      <c r="AC89" s="215"/>
      <c r="AD89" s="215"/>
      <c r="AE89" s="215"/>
      <c r="AF89" s="215"/>
      <c r="AG89" s="215" t="s">
        <v>178</v>
      </c>
      <c r="AH89" s="215">
        <v>0</v>
      </c>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3" x14ac:dyDescent="0.25">
      <c r="A90" s="222"/>
      <c r="B90" s="223"/>
      <c r="C90" s="260" t="s">
        <v>265</v>
      </c>
      <c r="D90" s="228"/>
      <c r="E90" s="229">
        <v>3.6000399999999999</v>
      </c>
      <c r="F90" s="226"/>
      <c r="G90" s="226"/>
      <c r="H90" s="226"/>
      <c r="I90" s="226"/>
      <c r="J90" s="226"/>
      <c r="K90" s="226"/>
      <c r="L90" s="226"/>
      <c r="M90" s="226"/>
      <c r="N90" s="225"/>
      <c r="O90" s="225"/>
      <c r="P90" s="225"/>
      <c r="Q90" s="225"/>
      <c r="R90" s="226"/>
      <c r="S90" s="226"/>
      <c r="T90" s="226"/>
      <c r="U90" s="226"/>
      <c r="V90" s="226"/>
      <c r="W90" s="226"/>
      <c r="X90" s="226"/>
      <c r="Y90" s="226"/>
      <c r="Z90" s="215"/>
      <c r="AA90" s="215"/>
      <c r="AB90" s="215"/>
      <c r="AC90" s="215"/>
      <c r="AD90" s="215"/>
      <c r="AE90" s="215"/>
      <c r="AF90" s="215"/>
      <c r="AG90" s="215" t="s">
        <v>178</v>
      </c>
      <c r="AH90" s="215">
        <v>0</v>
      </c>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x14ac:dyDescent="0.25">
      <c r="A91" s="231" t="s">
        <v>165</v>
      </c>
      <c r="B91" s="232" t="s">
        <v>126</v>
      </c>
      <c r="C91" s="257" t="s">
        <v>127</v>
      </c>
      <c r="D91" s="233"/>
      <c r="E91" s="234"/>
      <c r="F91" s="235"/>
      <c r="G91" s="235">
        <f>SUMIF(AG92:AG96,"&lt;&gt;NOR",G92:G96)</f>
        <v>0</v>
      </c>
      <c r="H91" s="235"/>
      <c r="I91" s="235">
        <f>SUM(I92:I96)</f>
        <v>0</v>
      </c>
      <c r="J91" s="235"/>
      <c r="K91" s="235">
        <f>SUM(K92:K96)</f>
        <v>0</v>
      </c>
      <c r="L91" s="235"/>
      <c r="M91" s="235">
        <f>SUM(M92:M96)</f>
        <v>0</v>
      </c>
      <c r="N91" s="234"/>
      <c r="O91" s="234">
        <f>SUM(O92:O96)</f>
        <v>0</v>
      </c>
      <c r="P91" s="234"/>
      <c r="Q91" s="234">
        <f>SUM(Q92:Q96)</f>
        <v>0</v>
      </c>
      <c r="R91" s="235"/>
      <c r="S91" s="235"/>
      <c r="T91" s="236"/>
      <c r="U91" s="230"/>
      <c r="V91" s="230">
        <f>SUM(V92:V96)</f>
        <v>4.8099999999999996</v>
      </c>
      <c r="W91" s="230"/>
      <c r="X91" s="230"/>
      <c r="Y91" s="230"/>
      <c r="AG91" t="s">
        <v>166</v>
      </c>
    </row>
    <row r="92" spans="1:60" ht="20.399999999999999" outlineLevel="1" x14ac:dyDescent="0.25">
      <c r="A92" s="238">
        <v>25</v>
      </c>
      <c r="B92" s="239" t="s">
        <v>278</v>
      </c>
      <c r="C92" s="258" t="s">
        <v>279</v>
      </c>
      <c r="D92" s="240" t="s">
        <v>169</v>
      </c>
      <c r="E92" s="241">
        <v>2.29203</v>
      </c>
      <c r="F92" s="242"/>
      <c r="G92" s="243">
        <f>ROUND(E92*F92,2)</f>
        <v>0</v>
      </c>
      <c r="H92" s="242"/>
      <c r="I92" s="243">
        <f>ROUND(E92*H92,2)</f>
        <v>0</v>
      </c>
      <c r="J92" s="242"/>
      <c r="K92" s="243">
        <f>ROUND(E92*J92,2)</f>
        <v>0</v>
      </c>
      <c r="L92" s="243">
        <v>21</v>
      </c>
      <c r="M92" s="243">
        <f>G92*(1+L92/100)</f>
        <v>0</v>
      </c>
      <c r="N92" s="241">
        <v>0</v>
      </c>
      <c r="O92" s="241">
        <f>ROUND(E92*N92,2)</f>
        <v>0</v>
      </c>
      <c r="P92" s="241">
        <v>0</v>
      </c>
      <c r="Q92" s="241">
        <f>ROUND(E92*P92,2)</f>
        <v>0</v>
      </c>
      <c r="R92" s="243" t="s">
        <v>188</v>
      </c>
      <c r="S92" s="243" t="s">
        <v>171</v>
      </c>
      <c r="T92" s="244" t="s">
        <v>171</v>
      </c>
      <c r="U92" s="226">
        <v>2.1</v>
      </c>
      <c r="V92" s="226">
        <f>ROUND(E92*U92,2)</f>
        <v>4.8099999999999996</v>
      </c>
      <c r="W92" s="226"/>
      <c r="X92" s="226" t="s">
        <v>280</v>
      </c>
      <c r="Y92" s="226" t="s">
        <v>173</v>
      </c>
      <c r="Z92" s="215"/>
      <c r="AA92" s="215"/>
      <c r="AB92" s="215"/>
      <c r="AC92" s="215"/>
      <c r="AD92" s="215"/>
      <c r="AE92" s="215"/>
      <c r="AF92" s="215"/>
      <c r="AG92" s="215" t="s">
        <v>281</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2" x14ac:dyDescent="0.25">
      <c r="A93" s="222"/>
      <c r="B93" s="223"/>
      <c r="C93" s="259" t="s">
        <v>282</v>
      </c>
      <c r="D93" s="245"/>
      <c r="E93" s="245"/>
      <c r="F93" s="245"/>
      <c r="G93" s="245"/>
      <c r="H93" s="226"/>
      <c r="I93" s="226"/>
      <c r="J93" s="226"/>
      <c r="K93" s="226"/>
      <c r="L93" s="226"/>
      <c r="M93" s="226"/>
      <c r="N93" s="225"/>
      <c r="O93" s="225"/>
      <c r="P93" s="225"/>
      <c r="Q93" s="225"/>
      <c r="R93" s="226"/>
      <c r="S93" s="226"/>
      <c r="T93" s="226"/>
      <c r="U93" s="226"/>
      <c r="V93" s="226"/>
      <c r="W93" s="226"/>
      <c r="X93" s="226"/>
      <c r="Y93" s="226"/>
      <c r="Z93" s="215"/>
      <c r="AA93" s="215"/>
      <c r="AB93" s="215"/>
      <c r="AC93" s="215"/>
      <c r="AD93" s="215"/>
      <c r="AE93" s="215"/>
      <c r="AF93" s="215"/>
      <c r="AG93" s="215" t="s">
        <v>176</v>
      </c>
      <c r="AH93" s="215"/>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outlineLevel="2" x14ac:dyDescent="0.25">
      <c r="A94" s="222"/>
      <c r="B94" s="223"/>
      <c r="C94" s="260" t="s">
        <v>283</v>
      </c>
      <c r="D94" s="228"/>
      <c r="E94" s="229"/>
      <c r="F94" s="226"/>
      <c r="G94" s="226"/>
      <c r="H94" s="226"/>
      <c r="I94" s="226"/>
      <c r="J94" s="226"/>
      <c r="K94" s="226"/>
      <c r="L94" s="226"/>
      <c r="M94" s="226"/>
      <c r="N94" s="225"/>
      <c r="O94" s="225"/>
      <c r="P94" s="225"/>
      <c r="Q94" s="225"/>
      <c r="R94" s="226"/>
      <c r="S94" s="226"/>
      <c r="T94" s="226"/>
      <c r="U94" s="226"/>
      <c r="V94" s="226"/>
      <c r="W94" s="226"/>
      <c r="X94" s="226"/>
      <c r="Y94" s="226"/>
      <c r="Z94" s="215"/>
      <c r="AA94" s="215"/>
      <c r="AB94" s="215"/>
      <c r="AC94" s="215"/>
      <c r="AD94" s="215"/>
      <c r="AE94" s="215"/>
      <c r="AF94" s="215"/>
      <c r="AG94" s="215" t="s">
        <v>178</v>
      </c>
      <c r="AH94" s="215">
        <v>0</v>
      </c>
      <c r="AI94" s="215"/>
      <c r="AJ94" s="215"/>
      <c r="AK94" s="215"/>
      <c r="AL94" s="215"/>
      <c r="AM94" s="215"/>
      <c r="AN94" s="215"/>
      <c r="AO94" s="215"/>
      <c r="AP94" s="215"/>
      <c r="AQ94" s="215"/>
      <c r="AR94" s="215"/>
      <c r="AS94" s="215"/>
      <c r="AT94" s="215"/>
      <c r="AU94" s="215"/>
      <c r="AV94" s="215"/>
      <c r="AW94" s="215"/>
      <c r="AX94" s="215"/>
      <c r="AY94" s="215"/>
      <c r="AZ94" s="215"/>
      <c r="BA94" s="215"/>
      <c r="BB94" s="215"/>
      <c r="BC94" s="215"/>
      <c r="BD94" s="215"/>
      <c r="BE94" s="215"/>
      <c r="BF94" s="215"/>
      <c r="BG94" s="215"/>
      <c r="BH94" s="215"/>
    </row>
    <row r="95" spans="1:60" outlineLevel="3" x14ac:dyDescent="0.25">
      <c r="A95" s="222"/>
      <c r="B95" s="223"/>
      <c r="C95" s="260" t="s">
        <v>284</v>
      </c>
      <c r="D95" s="228"/>
      <c r="E95" s="229"/>
      <c r="F95" s="226"/>
      <c r="G95" s="226"/>
      <c r="H95" s="226"/>
      <c r="I95" s="226"/>
      <c r="J95" s="226"/>
      <c r="K95" s="226"/>
      <c r="L95" s="226"/>
      <c r="M95" s="226"/>
      <c r="N95" s="225"/>
      <c r="O95" s="225"/>
      <c r="P95" s="225"/>
      <c r="Q95" s="225"/>
      <c r="R95" s="226"/>
      <c r="S95" s="226"/>
      <c r="T95" s="226"/>
      <c r="U95" s="226"/>
      <c r="V95" s="226"/>
      <c r="W95" s="226"/>
      <c r="X95" s="226"/>
      <c r="Y95" s="226"/>
      <c r="Z95" s="215"/>
      <c r="AA95" s="215"/>
      <c r="AB95" s="215"/>
      <c r="AC95" s="215"/>
      <c r="AD95" s="215"/>
      <c r="AE95" s="215"/>
      <c r="AF95" s="215"/>
      <c r="AG95" s="215" t="s">
        <v>178</v>
      </c>
      <c r="AH95" s="215">
        <v>0</v>
      </c>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3" x14ac:dyDescent="0.25">
      <c r="A96" s="222"/>
      <c r="B96" s="223"/>
      <c r="C96" s="260" t="s">
        <v>285</v>
      </c>
      <c r="D96" s="228"/>
      <c r="E96" s="229">
        <v>2.29203</v>
      </c>
      <c r="F96" s="226"/>
      <c r="G96" s="226"/>
      <c r="H96" s="226"/>
      <c r="I96" s="226"/>
      <c r="J96" s="226"/>
      <c r="K96" s="226"/>
      <c r="L96" s="226"/>
      <c r="M96" s="226"/>
      <c r="N96" s="225"/>
      <c r="O96" s="225"/>
      <c r="P96" s="225"/>
      <c r="Q96" s="225"/>
      <c r="R96" s="226"/>
      <c r="S96" s="226"/>
      <c r="T96" s="226"/>
      <c r="U96" s="226"/>
      <c r="V96" s="226"/>
      <c r="W96" s="226"/>
      <c r="X96" s="226"/>
      <c r="Y96" s="226"/>
      <c r="Z96" s="215"/>
      <c r="AA96" s="215"/>
      <c r="AB96" s="215"/>
      <c r="AC96" s="215"/>
      <c r="AD96" s="215"/>
      <c r="AE96" s="215"/>
      <c r="AF96" s="215"/>
      <c r="AG96" s="215" t="s">
        <v>178</v>
      </c>
      <c r="AH96" s="215">
        <v>0</v>
      </c>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x14ac:dyDescent="0.25">
      <c r="A97" s="231" t="s">
        <v>165</v>
      </c>
      <c r="B97" s="232" t="s">
        <v>128</v>
      </c>
      <c r="C97" s="257" t="s">
        <v>129</v>
      </c>
      <c r="D97" s="233"/>
      <c r="E97" s="234"/>
      <c r="F97" s="235"/>
      <c r="G97" s="235">
        <f>SUMIF(AG98:AG112,"&lt;&gt;NOR",G98:G112)</f>
        <v>0</v>
      </c>
      <c r="H97" s="235"/>
      <c r="I97" s="235">
        <f>SUM(I98:I112)</f>
        <v>0</v>
      </c>
      <c r="J97" s="235"/>
      <c r="K97" s="235">
        <f>SUM(K98:K112)</f>
        <v>0</v>
      </c>
      <c r="L97" s="235"/>
      <c r="M97" s="235">
        <f>SUM(M98:M112)</f>
        <v>0</v>
      </c>
      <c r="N97" s="234"/>
      <c r="O97" s="234">
        <f>SUM(O98:O112)</f>
        <v>0</v>
      </c>
      <c r="P97" s="234"/>
      <c r="Q97" s="234">
        <f>SUM(Q98:Q112)</f>
        <v>0</v>
      </c>
      <c r="R97" s="235"/>
      <c r="S97" s="235"/>
      <c r="T97" s="236"/>
      <c r="U97" s="230"/>
      <c r="V97" s="230">
        <f>SUM(V98:V112)</f>
        <v>0.71</v>
      </c>
      <c r="W97" s="230"/>
      <c r="X97" s="230"/>
      <c r="Y97" s="230"/>
      <c r="AG97" t="s">
        <v>166</v>
      </c>
    </row>
    <row r="98" spans="1:60" ht="20.399999999999999" outlineLevel="1" x14ac:dyDescent="0.25">
      <c r="A98" s="248">
        <v>26</v>
      </c>
      <c r="B98" s="249" t="s">
        <v>286</v>
      </c>
      <c r="C98" s="262" t="s">
        <v>287</v>
      </c>
      <c r="D98" s="250" t="s">
        <v>215</v>
      </c>
      <c r="E98" s="251">
        <v>5.93</v>
      </c>
      <c r="F98" s="252"/>
      <c r="G98" s="253">
        <f>ROUND(E98*F98,2)</f>
        <v>0</v>
      </c>
      <c r="H98" s="252"/>
      <c r="I98" s="253">
        <f>ROUND(E98*H98,2)</f>
        <v>0</v>
      </c>
      <c r="J98" s="252"/>
      <c r="K98" s="253">
        <f>ROUND(E98*J98,2)</f>
        <v>0</v>
      </c>
      <c r="L98" s="253">
        <v>21</v>
      </c>
      <c r="M98" s="253">
        <f>G98*(1+L98/100)</f>
        <v>0</v>
      </c>
      <c r="N98" s="251">
        <v>0</v>
      </c>
      <c r="O98" s="251">
        <f>ROUND(E98*N98,2)</f>
        <v>0</v>
      </c>
      <c r="P98" s="251">
        <v>0</v>
      </c>
      <c r="Q98" s="251">
        <f>ROUND(E98*P98,2)</f>
        <v>0</v>
      </c>
      <c r="R98" s="253"/>
      <c r="S98" s="253" t="s">
        <v>204</v>
      </c>
      <c r="T98" s="254" t="s">
        <v>205</v>
      </c>
      <c r="U98" s="226">
        <v>0.12</v>
      </c>
      <c r="V98" s="226">
        <f>ROUND(E98*U98,2)</f>
        <v>0.71</v>
      </c>
      <c r="W98" s="226"/>
      <c r="X98" s="226" t="s">
        <v>172</v>
      </c>
      <c r="Y98" s="226" t="s">
        <v>173</v>
      </c>
      <c r="Z98" s="215"/>
      <c r="AA98" s="215"/>
      <c r="AB98" s="215"/>
      <c r="AC98" s="215"/>
      <c r="AD98" s="215"/>
      <c r="AE98" s="215"/>
      <c r="AF98" s="215"/>
      <c r="AG98" s="215" t="s">
        <v>174</v>
      </c>
      <c r="AH98" s="215"/>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ht="20.399999999999999" outlineLevel="1" x14ac:dyDescent="0.25">
      <c r="A99" s="238">
        <v>27</v>
      </c>
      <c r="B99" s="239" t="s">
        <v>288</v>
      </c>
      <c r="C99" s="258" t="s">
        <v>289</v>
      </c>
      <c r="D99" s="240" t="s">
        <v>187</v>
      </c>
      <c r="E99" s="241">
        <v>1</v>
      </c>
      <c r="F99" s="242"/>
      <c r="G99" s="243">
        <f>ROUND(E99*F99,2)</f>
        <v>0</v>
      </c>
      <c r="H99" s="242"/>
      <c r="I99" s="243">
        <f>ROUND(E99*H99,2)</f>
        <v>0</v>
      </c>
      <c r="J99" s="242"/>
      <c r="K99" s="243">
        <f>ROUND(E99*J99,2)</f>
        <v>0</v>
      </c>
      <c r="L99" s="243">
        <v>21</v>
      </c>
      <c r="M99" s="243">
        <f>G99*(1+L99/100)</f>
        <v>0</v>
      </c>
      <c r="N99" s="241">
        <v>0</v>
      </c>
      <c r="O99" s="241">
        <f>ROUND(E99*N99,2)</f>
        <v>0</v>
      </c>
      <c r="P99" s="241">
        <v>0</v>
      </c>
      <c r="Q99" s="241">
        <f>ROUND(E99*P99,2)</f>
        <v>0</v>
      </c>
      <c r="R99" s="243"/>
      <c r="S99" s="243" t="s">
        <v>204</v>
      </c>
      <c r="T99" s="244" t="s">
        <v>205</v>
      </c>
      <c r="U99" s="226">
        <v>0</v>
      </c>
      <c r="V99" s="226">
        <f>ROUND(E99*U99,2)</f>
        <v>0</v>
      </c>
      <c r="W99" s="226"/>
      <c r="X99" s="226" t="s">
        <v>172</v>
      </c>
      <c r="Y99" s="226" t="s">
        <v>173</v>
      </c>
      <c r="Z99" s="215"/>
      <c r="AA99" s="215"/>
      <c r="AB99" s="215"/>
      <c r="AC99" s="215"/>
      <c r="AD99" s="215"/>
      <c r="AE99" s="215"/>
      <c r="AF99" s="215"/>
      <c r="AG99" s="215" t="s">
        <v>174</v>
      </c>
      <c r="AH99" s="215"/>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2" x14ac:dyDescent="0.25">
      <c r="A100" s="222"/>
      <c r="B100" s="223"/>
      <c r="C100" s="260" t="s">
        <v>290</v>
      </c>
      <c r="D100" s="228"/>
      <c r="E100" s="229">
        <v>1</v>
      </c>
      <c r="F100" s="226"/>
      <c r="G100" s="226"/>
      <c r="H100" s="226"/>
      <c r="I100" s="226"/>
      <c r="J100" s="226"/>
      <c r="K100" s="226"/>
      <c r="L100" s="226"/>
      <c r="M100" s="226"/>
      <c r="N100" s="225"/>
      <c r="O100" s="225"/>
      <c r="P100" s="225"/>
      <c r="Q100" s="225"/>
      <c r="R100" s="226"/>
      <c r="S100" s="226"/>
      <c r="T100" s="226"/>
      <c r="U100" s="226"/>
      <c r="V100" s="226"/>
      <c r="W100" s="226"/>
      <c r="X100" s="226"/>
      <c r="Y100" s="226"/>
      <c r="Z100" s="215"/>
      <c r="AA100" s="215"/>
      <c r="AB100" s="215"/>
      <c r="AC100" s="215"/>
      <c r="AD100" s="215"/>
      <c r="AE100" s="215"/>
      <c r="AF100" s="215"/>
      <c r="AG100" s="215" t="s">
        <v>178</v>
      </c>
      <c r="AH100" s="215">
        <v>0</v>
      </c>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ht="20.399999999999999" outlineLevel="1" x14ac:dyDescent="0.25">
      <c r="A101" s="238">
        <v>28</v>
      </c>
      <c r="B101" s="239" t="s">
        <v>291</v>
      </c>
      <c r="C101" s="258" t="s">
        <v>292</v>
      </c>
      <c r="D101" s="240" t="s">
        <v>187</v>
      </c>
      <c r="E101" s="241">
        <v>1</v>
      </c>
      <c r="F101" s="242"/>
      <c r="G101" s="243">
        <f>ROUND(E101*F101,2)</f>
        <v>0</v>
      </c>
      <c r="H101" s="242"/>
      <c r="I101" s="243">
        <f>ROUND(E101*H101,2)</f>
        <v>0</v>
      </c>
      <c r="J101" s="242"/>
      <c r="K101" s="243">
        <f>ROUND(E101*J101,2)</f>
        <v>0</v>
      </c>
      <c r="L101" s="243">
        <v>21</v>
      </c>
      <c r="M101" s="243">
        <f>G101*(1+L101/100)</f>
        <v>0</v>
      </c>
      <c r="N101" s="241">
        <v>0</v>
      </c>
      <c r="O101" s="241">
        <f>ROUND(E101*N101,2)</f>
        <v>0</v>
      </c>
      <c r="P101" s="241">
        <v>0</v>
      </c>
      <c r="Q101" s="241">
        <f>ROUND(E101*P101,2)</f>
        <v>0</v>
      </c>
      <c r="R101" s="243"/>
      <c r="S101" s="243" t="s">
        <v>204</v>
      </c>
      <c r="T101" s="244" t="s">
        <v>205</v>
      </c>
      <c r="U101" s="226">
        <v>0</v>
      </c>
      <c r="V101" s="226">
        <f>ROUND(E101*U101,2)</f>
        <v>0</v>
      </c>
      <c r="W101" s="226"/>
      <c r="X101" s="226" t="s">
        <v>172</v>
      </c>
      <c r="Y101" s="226" t="s">
        <v>173</v>
      </c>
      <c r="Z101" s="215"/>
      <c r="AA101" s="215"/>
      <c r="AB101" s="215"/>
      <c r="AC101" s="215"/>
      <c r="AD101" s="215"/>
      <c r="AE101" s="215"/>
      <c r="AF101" s="215"/>
      <c r="AG101" s="215" t="s">
        <v>174</v>
      </c>
      <c r="AH101" s="215"/>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outlineLevel="2" x14ac:dyDescent="0.25">
      <c r="A102" s="222"/>
      <c r="B102" s="223"/>
      <c r="C102" s="260" t="s">
        <v>293</v>
      </c>
      <c r="D102" s="228"/>
      <c r="E102" s="229">
        <v>1</v>
      </c>
      <c r="F102" s="226"/>
      <c r="G102" s="226"/>
      <c r="H102" s="226"/>
      <c r="I102" s="226"/>
      <c r="J102" s="226"/>
      <c r="K102" s="226"/>
      <c r="L102" s="226"/>
      <c r="M102" s="226"/>
      <c r="N102" s="225"/>
      <c r="O102" s="225"/>
      <c r="P102" s="225"/>
      <c r="Q102" s="225"/>
      <c r="R102" s="226"/>
      <c r="S102" s="226"/>
      <c r="T102" s="226"/>
      <c r="U102" s="226"/>
      <c r="V102" s="226"/>
      <c r="W102" s="226"/>
      <c r="X102" s="226"/>
      <c r="Y102" s="226"/>
      <c r="Z102" s="215"/>
      <c r="AA102" s="215"/>
      <c r="AB102" s="215"/>
      <c r="AC102" s="215"/>
      <c r="AD102" s="215"/>
      <c r="AE102" s="215"/>
      <c r="AF102" s="215"/>
      <c r="AG102" s="215" t="s">
        <v>178</v>
      </c>
      <c r="AH102" s="215">
        <v>0</v>
      </c>
      <c r="AI102" s="215"/>
      <c r="AJ102" s="215"/>
      <c r="AK102" s="215"/>
      <c r="AL102" s="215"/>
      <c r="AM102" s="215"/>
      <c r="AN102" s="215"/>
      <c r="AO102" s="215"/>
      <c r="AP102" s="215"/>
      <c r="AQ102" s="215"/>
      <c r="AR102" s="215"/>
      <c r="AS102" s="215"/>
      <c r="AT102" s="215"/>
      <c r="AU102" s="215"/>
      <c r="AV102" s="215"/>
      <c r="AW102" s="215"/>
      <c r="AX102" s="215"/>
      <c r="AY102" s="215"/>
      <c r="AZ102" s="215"/>
      <c r="BA102" s="215"/>
      <c r="BB102" s="215"/>
      <c r="BC102" s="215"/>
      <c r="BD102" s="215"/>
      <c r="BE102" s="215"/>
      <c r="BF102" s="215"/>
      <c r="BG102" s="215"/>
      <c r="BH102" s="215"/>
    </row>
    <row r="103" spans="1:60" ht="20.399999999999999" outlineLevel="1" x14ac:dyDescent="0.25">
      <c r="A103" s="238">
        <v>29</v>
      </c>
      <c r="B103" s="239" t="s">
        <v>294</v>
      </c>
      <c r="C103" s="258" t="s">
        <v>295</v>
      </c>
      <c r="D103" s="240" t="s">
        <v>187</v>
      </c>
      <c r="E103" s="241">
        <v>1</v>
      </c>
      <c r="F103" s="242"/>
      <c r="G103" s="243">
        <f>ROUND(E103*F103,2)</f>
        <v>0</v>
      </c>
      <c r="H103" s="242"/>
      <c r="I103" s="243">
        <f>ROUND(E103*H103,2)</f>
        <v>0</v>
      </c>
      <c r="J103" s="242"/>
      <c r="K103" s="243">
        <f>ROUND(E103*J103,2)</f>
        <v>0</v>
      </c>
      <c r="L103" s="243">
        <v>21</v>
      </c>
      <c r="M103" s="243">
        <f>G103*(1+L103/100)</f>
        <v>0</v>
      </c>
      <c r="N103" s="241">
        <v>0</v>
      </c>
      <c r="O103" s="241">
        <f>ROUND(E103*N103,2)</f>
        <v>0</v>
      </c>
      <c r="P103" s="241">
        <v>0</v>
      </c>
      <c r="Q103" s="241">
        <f>ROUND(E103*P103,2)</f>
        <v>0</v>
      </c>
      <c r="R103" s="243"/>
      <c r="S103" s="243" t="s">
        <v>204</v>
      </c>
      <c r="T103" s="244" t="s">
        <v>205</v>
      </c>
      <c r="U103" s="226">
        <v>0</v>
      </c>
      <c r="V103" s="226">
        <f>ROUND(E103*U103,2)</f>
        <v>0</v>
      </c>
      <c r="W103" s="226"/>
      <c r="X103" s="226" t="s">
        <v>172</v>
      </c>
      <c r="Y103" s="226" t="s">
        <v>173</v>
      </c>
      <c r="Z103" s="215"/>
      <c r="AA103" s="215"/>
      <c r="AB103" s="215"/>
      <c r="AC103" s="215"/>
      <c r="AD103" s="215"/>
      <c r="AE103" s="215"/>
      <c r="AF103" s="215"/>
      <c r="AG103" s="215" t="s">
        <v>174</v>
      </c>
      <c r="AH103" s="215"/>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outlineLevel="2" x14ac:dyDescent="0.25">
      <c r="A104" s="222"/>
      <c r="B104" s="223"/>
      <c r="C104" s="260" t="s">
        <v>296</v>
      </c>
      <c r="D104" s="228"/>
      <c r="E104" s="229">
        <v>1</v>
      </c>
      <c r="F104" s="226"/>
      <c r="G104" s="226"/>
      <c r="H104" s="226"/>
      <c r="I104" s="226"/>
      <c r="J104" s="226"/>
      <c r="K104" s="226"/>
      <c r="L104" s="226"/>
      <c r="M104" s="226"/>
      <c r="N104" s="225"/>
      <c r="O104" s="225"/>
      <c r="P104" s="225"/>
      <c r="Q104" s="225"/>
      <c r="R104" s="226"/>
      <c r="S104" s="226"/>
      <c r="T104" s="226"/>
      <c r="U104" s="226"/>
      <c r="V104" s="226"/>
      <c r="W104" s="226"/>
      <c r="X104" s="226"/>
      <c r="Y104" s="226"/>
      <c r="Z104" s="215"/>
      <c r="AA104" s="215"/>
      <c r="AB104" s="215"/>
      <c r="AC104" s="215"/>
      <c r="AD104" s="215"/>
      <c r="AE104" s="215"/>
      <c r="AF104" s="215"/>
      <c r="AG104" s="215" t="s">
        <v>178</v>
      </c>
      <c r="AH104" s="215">
        <v>0</v>
      </c>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row>
    <row r="105" spans="1:60" outlineLevel="1" x14ac:dyDescent="0.25">
      <c r="A105" s="238">
        <v>30</v>
      </c>
      <c r="B105" s="239" t="s">
        <v>297</v>
      </c>
      <c r="C105" s="258" t="s">
        <v>298</v>
      </c>
      <c r="D105" s="240" t="s">
        <v>187</v>
      </c>
      <c r="E105" s="241">
        <v>1</v>
      </c>
      <c r="F105" s="242"/>
      <c r="G105" s="243">
        <f>ROUND(E105*F105,2)</f>
        <v>0</v>
      </c>
      <c r="H105" s="242"/>
      <c r="I105" s="243">
        <f>ROUND(E105*H105,2)</f>
        <v>0</v>
      </c>
      <c r="J105" s="242"/>
      <c r="K105" s="243">
        <f>ROUND(E105*J105,2)</f>
        <v>0</v>
      </c>
      <c r="L105" s="243">
        <v>21</v>
      </c>
      <c r="M105" s="243">
        <f>G105*(1+L105/100)</f>
        <v>0</v>
      </c>
      <c r="N105" s="241">
        <v>0</v>
      </c>
      <c r="O105" s="241">
        <f>ROUND(E105*N105,2)</f>
        <v>0</v>
      </c>
      <c r="P105" s="241">
        <v>0</v>
      </c>
      <c r="Q105" s="241">
        <f>ROUND(E105*P105,2)</f>
        <v>0</v>
      </c>
      <c r="R105" s="243"/>
      <c r="S105" s="243" t="s">
        <v>204</v>
      </c>
      <c r="T105" s="244" t="s">
        <v>205</v>
      </c>
      <c r="U105" s="226">
        <v>0</v>
      </c>
      <c r="V105" s="226">
        <f>ROUND(E105*U105,2)</f>
        <v>0</v>
      </c>
      <c r="W105" s="226"/>
      <c r="X105" s="226" t="s">
        <v>172</v>
      </c>
      <c r="Y105" s="226" t="s">
        <v>173</v>
      </c>
      <c r="Z105" s="215"/>
      <c r="AA105" s="215"/>
      <c r="AB105" s="215"/>
      <c r="AC105" s="215"/>
      <c r="AD105" s="215"/>
      <c r="AE105" s="215"/>
      <c r="AF105" s="215"/>
      <c r="AG105" s="215" t="s">
        <v>174</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2" x14ac:dyDescent="0.25">
      <c r="A106" s="222"/>
      <c r="B106" s="223"/>
      <c r="C106" s="260" t="s">
        <v>299</v>
      </c>
      <c r="D106" s="228"/>
      <c r="E106" s="229">
        <v>1</v>
      </c>
      <c r="F106" s="226"/>
      <c r="G106" s="226"/>
      <c r="H106" s="226"/>
      <c r="I106" s="226"/>
      <c r="J106" s="226"/>
      <c r="K106" s="226"/>
      <c r="L106" s="226"/>
      <c r="M106" s="226"/>
      <c r="N106" s="225"/>
      <c r="O106" s="225"/>
      <c r="P106" s="225"/>
      <c r="Q106" s="225"/>
      <c r="R106" s="226"/>
      <c r="S106" s="226"/>
      <c r="T106" s="226"/>
      <c r="U106" s="226"/>
      <c r="V106" s="226"/>
      <c r="W106" s="226"/>
      <c r="X106" s="226"/>
      <c r="Y106" s="226"/>
      <c r="Z106" s="215"/>
      <c r="AA106" s="215"/>
      <c r="AB106" s="215"/>
      <c r="AC106" s="215"/>
      <c r="AD106" s="215"/>
      <c r="AE106" s="215"/>
      <c r="AF106" s="215"/>
      <c r="AG106" s="215" t="s">
        <v>178</v>
      </c>
      <c r="AH106" s="215">
        <v>0</v>
      </c>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5">
      <c r="A107" s="238">
        <v>31</v>
      </c>
      <c r="B107" s="239" t="s">
        <v>300</v>
      </c>
      <c r="C107" s="258" t="s">
        <v>301</v>
      </c>
      <c r="D107" s="240" t="s">
        <v>187</v>
      </c>
      <c r="E107" s="241">
        <v>5</v>
      </c>
      <c r="F107" s="242"/>
      <c r="G107" s="243">
        <f>ROUND(E107*F107,2)</f>
        <v>0</v>
      </c>
      <c r="H107" s="242"/>
      <c r="I107" s="243">
        <f>ROUND(E107*H107,2)</f>
        <v>0</v>
      </c>
      <c r="J107" s="242"/>
      <c r="K107" s="243">
        <f>ROUND(E107*J107,2)</f>
        <v>0</v>
      </c>
      <c r="L107" s="243">
        <v>21</v>
      </c>
      <c r="M107" s="243">
        <f>G107*(1+L107/100)</f>
        <v>0</v>
      </c>
      <c r="N107" s="241">
        <v>0</v>
      </c>
      <c r="O107" s="241">
        <f>ROUND(E107*N107,2)</f>
        <v>0</v>
      </c>
      <c r="P107" s="241">
        <v>0</v>
      </c>
      <c r="Q107" s="241">
        <f>ROUND(E107*P107,2)</f>
        <v>0</v>
      </c>
      <c r="R107" s="243"/>
      <c r="S107" s="243" t="s">
        <v>204</v>
      </c>
      <c r="T107" s="244" t="s">
        <v>205</v>
      </c>
      <c r="U107" s="226">
        <v>0</v>
      </c>
      <c r="V107" s="226">
        <f>ROUND(E107*U107,2)</f>
        <v>0</v>
      </c>
      <c r="W107" s="226"/>
      <c r="X107" s="226" t="s">
        <v>172</v>
      </c>
      <c r="Y107" s="226" t="s">
        <v>173</v>
      </c>
      <c r="Z107" s="215"/>
      <c r="AA107" s="215"/>
      <c r="AB107" s="215"/>
      <c r="AC107" s="215"/>
      <c r="AD107" s="215"/>
      <c r="AE107" s="215"/>
      <c r="AF107" s="215"/>
      <c r="AG107" s="215" t="s">
        <v>174</v>
      </c>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2" x14ac:dyDescent="0.25">
      <c r="A108" s="222"/>
      <c r="B108" s="223"/>
      <c r="C108" s="260" t="s">
        <v>302</v>
      </c>
      <c r="D108" s="228"/>
      <c r="E108" s="229">
        <v>5</v>
      </c>
      <c r="F108" s="226"/>
      <c r="G108" s="226"/>
      <c r="H108" s="226"/>
      <c r="I108" s="226"/>
      <c r="J108" s="226"/>
      <c r="K108" s="226"/>
      <c r="L108" s="226"/>
      <c r="M108" s="226"/>
      <c r="N108" s="225"/>
      <c r="O108" s="225"/>
      <c r="P108" s="225"/>
      <c r="Q108" s="225"/>
      <c r="R108" s="226"/>
      <c r="S108" s="226"/>
      <c r="T108" s="226"/>
      <c r="U108" s="226"/>
      <c r="V108" s="226"/>
      <c r="W108" s="226"/>
      <c r="X108" s="226"/>
      <c r="Y108" s="226"/>
      <c r="Z108" s="215"/>
      <c r="AA108" s="215"/>
      <c r="AB108" s="215"/>
      <c r="AC108" s="215"/>
      <c r="AD108" s="215"/>
      <c r="AE108" s="215"/>
      <c r="AF108" s="215"/>
      <c r="AG108" s="215" t="s">
        <v>178</v>
      </c>
      <c r="AH108" s="215">
        <v>0</v>
      </c>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1" x14ac:dyDescent="0.25">
      <c r="A109" s="238">
        <v>32</v>
      </c>
      <c r="B109" s="239" t="s">
        <v>303</v>
      </c>
      <c r="C109" s="258" t="s">
        <v>304</v>
      </c>
      <c r="D109" s="240" t="s">
        <v>187</v>
      </c>
      <c r="E109" s="241">
        <v>5</v>
      </c>
      <c r="F109" s="242"/>
      <c r="G109" s="243">
        <f>ROUND(E109*F109,2)</f>
        <v>0</v>
      </c>
      <c r="H109" s="242"/>
      <c r="I109" s="243">
        <f>ROUND(E109*H109,2)</f>
        <v>0</v>
      </c>
      <c r="J109" s="242"/>
      <c r="K109" s="243">
        <f>ROUND(E109*J109,2)</f>
        <v>0</v>
      </c>
      <c r="L109" s="243">
        <v>21</v>
      </c>
      <c r="M109" s="243">
        <f>G109*(1+L109/100)</f>
        <v>0</v>
      </c>
      <c r="N109" s="241">
        <v>0</v>
      </c>
      <c r="O109" s="241">
        <f>ROUND(E109*N109,2)</f>
        <v>0</v>
      </c>
      <c r="P109" s="241">
        <v>0</v>
      </c>
      <c r="Q109" s="241">
        <f>ROUND(E109*P109,2)</f>
        <v>0</v>
      </c>
      <c r="R109" s="243"/>
      <c r="S109" s="243" t="s">
        <v>204</v>
      </c>
      <c r="T109" s="244" t="s">
        <v>205</v>
      </c>
      <c r="U109" s="226">
        <v>0</v>
      </c>
      <c r="V109" s="226">
        <f>ROUND(E109*U109,2)</f>
        <v>0</v>
      </c>
      <c r="W109" s="226"/>
      <c r="X109" s="226" t="s">
        <v>172</v>
      </c>
      <c r="Y109" s="226" t="s">
        <v>173</v>
      </c>
      <c r="Z109" s="215"/>
      <c r="AA109" s="215"/>
      <c r="AB109" s="215"/>
      <c r="AC109" s="215"/>
      <c r="AD109" s="215"/>
      <c r="AE109" s="215"/>
      <c r="AF109" s="215"/>
      <c r="AG109" s="215" t="s">
        <v>174</v>
      </c>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outlineLevel="2" x14ac:dyDescent="0.25">
      <c r="A110" s="222"/>
      <c r="B110" s="223"/>
      <c r="C110" s="260" t="s">
        <v>305</v>
      </c>
      <c r="D110" s="228"/>
      <c r="E110" s="229">
        <v>5</v>
      </c>
      <c r="F110" s="226"/>
      <c r="G110" s="226"/>
      <c r="H110" s="226"/>
      <c r="I110" s="226"/>
      <c r="J110" s="226"/>
      <c r="K110" s="226"/>
      <c r="L110" s="226"/>
      <c r="M110" s="226"/>
      <c r="N110" s="225"/>
      <c r="O110" s="225"/>
      <c r="P110" s="225"/>
      <c r="Q110" s="225"/>
      <c r="R110" s="226"/>
      <c r="S110" s="226"/>
      <c r="T110" s="226"/>
      <c r="U110" s="226"/>
      <c r="V110" s="226"/>
      <c r="W110" s="226"/>
      <c r="X110" s="226"/>
      <c r="Y110" s="226"/>
      <c r="Z110" s="215"/>
      <c r="AA110" s="215"/>
      <c r="AB110" s="215"/>
      <c r="AC110" s="215"/>
      <c r="AD110" s="215"/>
      <c r="AE110" s="215"/>
      <c r="AF110" s="215"/>
      <c r="AG110" s="215" t="s">
        <v>178</v>
      </c>
      <c r="AH110" s="215">
        <v>0</v>
      </c>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outlineLevel="1" x14ac:dyDescent="0.25">
      <c r="A111" s="222">
        <v>33</v>
      </c>
      <c r="B111" s="223" t="s">
        <v>306</v>
      </c>
      <c r="C111" s="263" t="s">
        <v>307</v>
      </c>
      <c r="D111" s="224" t="s">
        <v>0</v>
      </c>
      <c r="E111" s="255"/>
      <c r="F111" s="227"/>
      <c r="G111" s="226">
        <f>ROUND(E111*F111,2)</f>
        <v>0</v>
      </c>
      <c r="H111" s="227"/>
      <c r="I111" s="226">
        <f>ROUND(E111*H111,2)</f>
        <v>0</v>
      </c>
      <c r="J111" s="227"/>
      <c r="K111" s="226">
        <f>ROUND(E111*J111,2)</f>
        <v>0</v>
      </c>
      <c r="L111" s="226">
        <v>21</v>
      </c>
      <c r="M111" s="226">
        <f>G111*(1+L111/100)</f>
        <v>0</v>
      </c>
      <c r="N111" s="225">
        <v>0</v>
      </c>
      <c r="O111" s="225">
        <f>ROUND(E111*N111,2)</f>
        <v>0</v>
      </c>
      <c r="P111" s="225">
        <v>0</v>
      </c>
      <c r="Q111" s="225">
        <f>ROUND(E111*P111,2)</f>
        <v>0</v>
      </c>
      <c r="R111" s="226" t="s">
        <v>308</v>
      </c>
      <c r="S111" s="226" t="s">
        <v>171</v>
      </c>
      <c r="T111" s="226" t="s">
        <v>171</v>
      </c>
      <c r="U111" s="226">
        <v>0</v>
      </c>
      <c r="V111" s="226">
        <f>ROUND(E111*U111,2)</f>
        <v>0</v>
      </c>
      <c r="W111" s="226"/>
      <c r="X111" s="226" t="s">
        <v>280</v>
      </c>
      <c r="Y111" s="226" t="s">
        <v>173</v>
      </c>
      <c r="Z111" s="215"/>
      <c r="AA111" s="215"/>
      <c r="AB111" s="215"/>
      <c r="AC111" s="215"/>
      <c r="AD111" s="215"/>
      <c r="AE111" s="215"/>
      <c r="AF111" s="215"/>
      <c r="AG111" s="215" t="s">
        <v>281</v>
      </c>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2" x14ac:dyDescent="0.25">
      <c r="A112" s="222"/>
      <c r="B112" s="223"/>
      <c r="C112" s="264" t="s">
        <v>309</v>
      </c>
      <c r="D112" s="256"/>
      <c r="E112" s="256"/>
      <c r="F112" s="256"/>
      <c r="G112" s="256"/>
      <c r="H112" s="226"/>
      <c r="I112" s="226"/>
      <c r="J112" s="226"/>
      <c r="K112" s="226"/>
      <c r="L112" s="226"/>
      <c r="M112" s="226"/>
      <c r="N112" s="225"/>
      <c r="O112" s="225"/>
      <c r="P112" s="225"/>
      <c r="Q112" s="225"/>
      <c r="R112" s="226"/>
      <c r="S112" s="226"/>
      <c r="T112" s="226"/>
      <c r="U112" s="226"/>
      <c r="V112" s="226"/>
      <c r="W112" s="226"/>
      <c r="X112" s="226"/>
      <c r="Y112" s="226"/>
      <c r="Z112" s="215"/>
      <c r="AA112" s="215"/>
      <c r="AB112" s="215"/>
      <c r="AC112" s="215"/>
      <c r="AD112" s="215"/>
      <c r="AE112" s="215"/>
      <c r="AF112" s="215"/>
      <c r="AG112" s="215" t="s">
        <v>176</v>
      </c>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x14ac:dyDescent="0.25">
      <c r="A113" s="231" t="s">
        <v>165</v>
      </c>
      <c r="B113" s="232" t="s">
        <v>130</v>
      </c>
      <c r="C113" s="257" t="s">
        <v>131</v>
      </c>
      <c r="D113" s="233"/>
      <c r="E113" s="234"/>
      <c r="F113" s="235"/>
      <c r="G113" s="235">
        <f>SUMIF(AG114:AG125,"&lt;&gt;NOR",G114:G125)</f>
        <v>0</v>
      </c>
      <c r="H113" s="235"/>
      <c r="I113" s="235">
        <f>SUM(I114:I125)</f>
        <v>0</v>
      </c>
      <c r="J113" s="235"/>
      <c r="K113" s="235">
        <f>SUM(K114:K125)</f>
        <v>0</v>
      </c>
      <c r="L113" s="235"/>
      <c r="M113" s="235">
        <f>SUM(M114:M125)</f>
        <v>0</v>
      </c>
      <c r="N113" s="234"/>
      <c r="O113" s="234">
        <f>SUM(O114:O125)</f>
        <v>0.33999999999999997</v>
      </c>
      <c r="P113" s="234"/>
      <c r="Q113" s="234">
        <f>SUM(Q114:Q125)</f>
        <v>0</v>
      </c>
      <c r="R113" s="235"/>
      <c r="S113" s="235"/>
      <c r="T113" s="236"/>
      <c r="U113" s="230"/>
      <c r="V113" s="230">
        <f>SUM(V114:V125)</f>
        <v>28.770000000000003</v>
      </c>
      <c r="W113" s="230"/>
      <c r="X113" s="230"/>
      <c r="Y113" s="230"/>
      <c r="AG113" t="s">
        <v>166</v>
      </c>
    </row>
    <row r="114" spans="1:60" outlineLevel="1" x14ac:dyDescent="0.25">
      <c r="A114" s="238">
        <v>34</v>
      </c>
      <c r="B114" s="239" t="s">
        <v>310</v>
      </c>
      <c r="C114" s="258" t="s">
        <v>311</v>
      </c>
      <c r="D114" s="240" t="s">
        <v>192</v>
      </c>
      <c r="E114" s="241">
        <v>17.384</v>
      </c>
      <c r="F114" s="242"/>
      <c r="G114" s="243">
        <f>ROUND(E114*F114,2)</f>
        <v>0</v>
      </c>
      <c r="H114" s="242"/>
      <c r="I114" s="243">
        <f>ROUND(E114*H114,2)</f>
        <v>0</v>
      </c>
      <c r="J114" s="242"/>
      <c r="K114" s="243">
        <f>ROUND(E114*J114,2)</f>
        <v>0</v>
      </c>
      <c r="L114" s="243">
        <v>21</v>
      </c>
      <c r="M114" s="243">
        <f>G114*(1+L114/100)</f>
        <v>0</v>
      </c>
      <c r="N114" s="241">
        <v>2.1000000000000001E-4</v>
      </c>
      <c r="O114" s="241">
        <f>ROUND(E114*N114,2)</f>
        <v>0</v>
      </c>
      <c r="P114" s="241">
        <v>0</v>
      </c>
      <c r="Q114" s="241">
        <f>ROUND(E114*P114,2)</f>
        <v>0</v>
      </c>
      <c r="R114" s="243" t="s">
        <v>312</v>
      </c>
      <c r="S114" s="243" t="s">
        <v>171</v>
      </c>
      <c r="T114" s="244" t="s">
        <v>171</v>
      </c>
      <c r="U114" s="226">
        <v>0.05</v>
      </c>
      <c r="V114" s="226">
        <f>ROUND(E114*U114,2)</f>
        <v>0.87</v>
      </c>
      <c r="W114" s="226"/>
      <c r="X114" s="226" t="s">
        <v>172</v>
      </c>
      <c r="Y114" s="226" t="s">
        <v>173</v>
      </c>
      <c r="Z114" s="215"/>
      <c r="AA114" s="215"/>
      <c r="AB114" s="215"/>
      <c r="AC114" s="215"/>
      <c r="AD114" s="215"/>
      <c r="AE114" s="215"/>
      <c r="AF114" s="215"/>
      <c r="AG114" s="215" t="s">
        <v>174</v>
      </c>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outlineLevel="2" x14ac:dyDescent="0.25">
      <c r="A115" s="222"/>
      <c r="B115" s="223"/>
      <c r="C115" s="261" t="s">
        <v>313</v>
      </c>
      <c r="D115" s="246"/>
      <c r="E115" s="246"/>
      <c r="F115" s="246"/>
      <c r="G115" s="246"/>
      <c r="H115" s="226"/>
      <c r="I115" s="226"/>
      <c r="J115" s="226"/>
      <c r="K115" s="226"/>
      <c r="L115" s="226"/>
      <c r="M115" s="226"/>
      <c r="N115" s="225"/>
      <c r="O115" s="225"/>
      <c r="P115" s="225"/>
      <c r="Q115" s="225"/>
      <c r="R115" s="226"/>
      <c r="S115" s="226"/>
      <c r="T115" s="226"/>
      <c r="U115" s="226"/>
      <c r="V115" s="226"/>
      <c r="W115" s="226"/>
      <c r="X115" s="226"/>
      <c r="Y115" s="226"/>
      <c r="Z115" s="215"/>
      <c r="AA115" s="215"/>
      <c r="AB115" s="215"/>
      <c r="AC115" s="215"/>
      <c r="AD115" s="215"/>
      <c r="AE115" s="215"/>
      <c r="AF115" s="215"/>
      <c r="AG115" s="215" t="s">
        <v>207</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row>
    <row r="116" spans="1:60" outlineLevel="2" x14ac:dyDescent="0.25">
      <c r="A116" s="222"/>
      <c r="B116" s="223"/>
      <c r="C116" s="260" t="s">
        <v>226</v>
      </c>
      <c r="D116" s="228"/>
      <c r="E116" s="229">
        <v>17.384</v>
      </c>
      <c r="F116" s="226"/>
      <c r="G116" s="226"/>
      <c r="H116" s="226"/>
      <c r="I116" s="226"/>
      <c r="J116" s="226"/>
      <c r="K116" s="226"/>
      <c r="L116" s="226"/>
      <c r="M116" s="226"/>
      <c r="N116" s="225"/>
      <c r="O116" s="225"/>
      <c r="P116" s="225"/>
      <c r="Q116" s="225"/>
      <c r="R116" s="226"/>
      <c r="S116" s="226"/>
      <c r="T116" s="226"/>
      <c r="U116" s="226"/>
      <c r="V116" s="226"/>
      <c r="W116" s="226"/>
      <c r="X116" s="226"/>
      <c r="Y116" s="226"/>
      <c r="Z116" s="215"/>
      <c r="AA116" s="215"/>
      <c r="AB116" s="215"/>
      <c r="AC116" s="215"/>
      <c r="AD116" s="215"/>
      <c r="AE116" s="215"/>
      <c r="AF116" s="215"/>
      <c r="AG116" s="215" t="s">
        <v>178</v>
      </c>
      <c r="AH116" s="215">
        <v>5</v>
      </c>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row>
    <row r="117" spans="1:60" ht="20.399999999999999" outlineLevel="1" x14ac:dyDescent="0.25">
      <c r="A117" s="238">
        <v>35</v>
      </c>
      <c r="B117" s="239" t="s">
        <v>314</v>
      </c>
      <c r="C117" s="258" t="s">
        <v>315</v>
      </c>
      <c r="D117" s="240" t="s">
        <v>192</v>
      </c>
      <c r="E117" s="241">
        <v>17.384</v>
      </c>
      <c r="F117" s="242"/>
      <c r="G117" s="243">
        <f>ROUND(E117*F117,2)</f>
        <v>0</v>
      </c>
      <c r="H117" s="242"/>
      <c r="I117" s="243">
        <f>ROUND(E117*H117,2)</f>
        <v>0</v>
      </c>
      <c r="J117" s="242"/>
      <c r="K117" s="243">
        <f>ROUND(E117*J117,2)</f>
        <v>0</v>
      </c>
      <c r="L117" s="243">
        <v>21</v>
      </c>
      <c r="M117" s="243">
        <f>G117*(1+L117/100)</f>
        <v>0</v>
      </c>
      <c r="N117" s="241">
        <v>5.3499999999999997E-3</v>
      </c>
      <c r="O117" s="241">
        <f>ROUND(E117*N117,2)</f>
        <v>0.09</v>
      </c>
      <c r="P117" s="241">
        <v>0</v>
      </c>
      <c r="Q117" s="241">
        <f>ROUND(E117*P117,2)</f>
        <v>0</v>
      </c>
      <c r="R117" s="243" t="s">
        <v>312</v>
      </c>
      <c r="S117" s="243" t="s">
        <v>204</v>
      </c>
      <c r="T117" s="244" t="s">
        <v>171</v>
      </c>
      <c r="U117" s="226">
        <v>1.288</v>
      </c>
      <c r="V117" s="226">
        <f>ROUND(E117*U117,2)</f>
        <v>22.39</v>
      </c>
      <c r="W117" s="226"/>
      <c r="X117" s="226" t="s">
        <v>172</v>
      </c>
      <c r="Y117" s="226" t="s">
        <v>173</v>
      </c>
      <c r="Z117" s="215"/>
      <c r="AA117" s="215"/>
      <c r="AB117" s="215"/>
      <c r="AC117" s="215"/>
      <c r="AD117" s="215"/>
      <c r="AE117" s="215"/>
      <c r="AF117" s="215"/>
      <c r="AG117" s="215" t="s">
        <v>174</v>
      </c>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2" x14ac:dyDescent="0.25">
      <c r="A118" s="222"/>
      <c r="B118" s="223"/>
      <c r="C118" s="260" t="s">
        <v>316</v>
      </c>
      <c r="D118" s="228"/>
      <c r="E118" s="229">
        <v>10.352</v>
      </c>
      <c r="F118" s="226"/>
      <c r="G118" s="226"/>
      <c r="H118" s="226"/>
      <c r="I118" s="226"/>
      <c r="J118" s="226"/>
      <c r="K118" s="226"/>
      <c r="L118" s="226"/>
      <c r="M118" s="226"/>
      <c r="N118" s="225"/>
      <c r="O118" s="225"/>
      <c r="P118" s="225"/>
      <c r="Q118" s="225"/>
      <c r="R118" s="226"/>
      <c r="S118" s="226"/>
      <c r="T118" s="226"/>
      <c r="U118" s="226"/>
      <c r="V118" s="226"/>
      <c r="W118" s="226"/>
      <c r="X118" s="226"/>
      <c r="Y118" s="226"/>
      <c r="Z118" s="215"/>
      <c r="AA118" s="215"/>
      <c r="AB118" s="215"/>
      <c r="AC118" s="215"/>
      <c r="AD118" s="215"/>
      <c r="AE118" s="215"/>
      <c r="AF118" s="215"/>
      <c r="AG118" s="215" t="s">
        <v>178</v>
      </c>
      <c r="AH118" s="215">
        <v>0</v>
      </c>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outlineLevel="3" x14ac:dyDescent="0.25">
      <c r="A119" s="222"/>
      <c r="B119" s="223"/>
      <c r="C119" s="260" t="s">
        <v>317</v>
      </c>
      <c r="D119" s="228"/>
      <c r="E119" s="229">
        <v>7.032</v>
      </c>
      <c r="F119" s="226"/>
      <c r="G119" s="226"/>
      <c r="H119" s="226"/>
      <c r="I119" s="226"/>
      <c r="J119" s="226"/>
      <c r="K119" s="226"/>
      <c r="L119" s="226"/>
      <c r="M119" s="226"/>
      <c r="N119" s="225"/>
      <c r="O119" s="225"/>
      <c r="P119" s="225"/>
      <c r="Q119" s="225"/>
      <c r="R119" s="226"/>
      <c r="S119" s="226"/>
      <c r="T119" s="226"/>
      <c r="U119" s="226"/>
      <c r="V119" s="226"/>
      <c r="W119" s="226"/>
      <c r="X119" s="226"/>
      <c r="Y119" s="226"/>
      <c r="Z119" s="215"/>
      <c r="AA119" s="215"/>
      <c r="AB119" s="215"/>
      <c r="AC119" s="215"/>
      <c r="AD119" s="215"/>
      <c r="AE119" s="215"/>
      <c r="AF119" s="215"/>
      <c r="AG119" s="215" t="s">
        <v>178</v>
      </c>
      <c r="AH119" s="215">
        <v>0</v>
      </c>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ht="20.399999999999999" outlineLevel="1" x14ac:dyDescent="0.25">
      <c r="A120" s="238">
        <v>36</v>
      </c>
      <c r="B120" s="239" t="s">
        <v>318</v>
      </c>
      <c r="C120" s="258" t="s">
        <v>319</v>
      </c>
      <c r="D120" s="240" t="s">
        <v>192</v>
      </c>
      <c r="E120" s="241">
        <v>17.384</v>
      </c>
      <c r="F120" s="242"/>
      <c r="G120" s="243">
        <f>ROUND(E120*F120,2)</f>
        <v>0</v>
      </c>
      <c r="H120" s="242"/>
      <c r="I120" s="243">
        <f>ROUND(E120*H120,2)</f>
        <v>0</v>
      </c>
      <c r="J120" s="242"/>
      <c r="K120" s="243">
        <f>ROUND(E120*J120,2)</f>
        <v>0</v>
      </c>
      <c r="L120" s="243">
        <v>21</v>
      </c>
      <c r="M120" s="243">
        <f>G120*(1+L120/100)</f>
        <v>0</v>
      </c>
      <c r="N120" s="241">
        <v>0</v>
      </c>
      <c r="O120" s="241">
        <f>ROUND(E120*N120,2)</f>
        <v>0</v>
      </c>
      <c r="P120" s="241">
        <v>0</v>
      </c>
      <c r="Q120" s="241">
        <f>ROUND(E120*P120,2)</f>
        <v>0</v>
      </c>
      <c r="R120" s="243" t="s">
        <v>312</v>
      </c>
      <c r="S120" s="243" t="s">
        <v>171</v>
      </c>
      <c r="T120" s="244" t="s">
        <v>171</v>
      </c>
      <c r="U120" s="226">
        <v>0.13</v>
      </c>
      <c r="V120" s="226">
        <f>ROUND(E120*U120,2)</f>
        <v>2.2599999999999998</v>
      </c>
      <c r="W120" s="226"/>
      <c r="X120" s="226" t="s">
        <v>172</v>
      </c>
      <c r="Y120" s="226" t="s">
        <v>173</v>
      </c>
      <c r="Z120" s="215"/>
      <c r="AA120" s="215"/>
      <c r="AB120" s="215"/>
      <c r="AC120" s="215"/>
      <c r="AD120" s="215"/>
      <c r="AE120" s="215"/>
      <c r="AF120" s="215"/>
      <c r="AG120" s="215" t="s">
        <v>174</v>
      </c>
      <c r="AH120" s="215"/>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c r="BE120" s="215"/>
      <c r="BF120" s="215"/>
      <c r="BG120" s="215"/>
      <c r="BH120" s="215"/>
    </row>
    <row r="121" spans="1:60" outlineLevel="2" x14ac:dyDescent="0.25">
      <c r="A121" s="222"/>
      <c r="B121" s="223"/>
      <c r="C121" s="260" t="s">
        <v>226</v>
      </c>
      <c r="D121" s="228"/>
      <c r="E121" s="229">
        <v>17.384</v>
      </c>
      <c r="F121" s="226"/>
      <c r="G121" s="226"/>
      <c r="H121" s="226"/>
      <c r="I121" s="226"/>
      <c r="J121" s="226"/>
      <c r="K121" s="226"/>
      <c r="L121" s="226"/>
      <c r="M121" s="226"/>
      <c r="N121" s="225"/>
      <c r="O121" s="225"/>
      <c r="P121" s="225"/>
      <c r="Q121" s="225"/>
      <c r="R121" s="226"/>
      <c r="S121" s="226"/>
      <c r="T121" s="226"/>
      <c r="U121" s="226"/>
      <c r="V121" s="226"/>
      <c r="W121" s="226"/>
      <c r="X121" s="226"/>
      <c r="Y121" s="226"/>
      <c r="Z121" s="215"/>
      <c r="AA121" s="215"/>
      <c r="AB121" s="215"/>
      <c r="AC121" s="215"/>
      <c r="AD121" s="215"/>
      <c r="AE121" s="215"/>
      <c r="AF121" s="215"/>
      <c r="AG121" s="215" t="s">
        <v>178</v>
      </c>
      <c r="AH121" s="215">
        <v>5</v>
      </c>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1" x14ac:dyDescent="0.25">
      <c r="A122" s="238">
        <v>37</v>
      </c>
      <c r="B122" s="239" t="s">
        <v>320</v>
      </c>
      <c r="C122" s="258" t="s">
        <v>321</v>
      </c>
      <c r="D122" s="240" t="s">
        <v>192</v>
      </c>
      <c r="E122" s="241">
        <v>18.2532</v>
      </c>
      <c r="F122" s="242"/>
      <c r="G122" s="243">
        <f>ROUND(E122*F122,2)</f>
        <v>0</v>
      </c>
      <c r="H122" s="242"/>
      <c r="I122" s="243">
        <f>ROUND(E122*H122,2)</f>
        <v>0</v>
      </c>
      <c r="J122" s="242"/>
      <c r="K122" s="243">
        <f>ROUND(E122*J122,2)</f>
        <v>0</v>
      </c>
      <c r="L122" s="243">
        <v>21</v>
      </c>
      <c r="M122" s="243">
        <f>G122*(1+L122/100)</f>
        <v>0</v>
      </c>
      <c r="N122" s="241">
        <v>1.3599999999999999E-2</v>
      </c>
      <c r="O122" s="241">
        <f>ROUND(E122*N122,2)</f>
        <v>0.25</v>
      </c>
      <c r="P122" s="241">
        <v>0</v>
      </c>
      <c r="Q122" s="241">
        <f>ROUND(E122*P122,2)</f>
        <v>0</v>
      </c>
      <c r="R122" s="243"/>
      <c r="S122" s="243" t="s">
        <v>204</v>
      </c>
      <c r="T122" s="244" t="s">
        <v>171</v>
      </c>
      <c r="U122" s="226">
        <v>0</v>
      </c>
      <c r="V122" s="226">
        <f>ROUND(E122*U122,2)</f>
        <v>0</v>
      </c>
      <c r="W122" s="226"/>
      <c r="X122" s="226" t="s">
        <v>182</v>
      </c>
      <c r="Y122" s="226" t="s">
        <v>173</v>
      </c>
      <c r="Z122" s="215"/>
      <c r="AA122" s="215"/>
      <c r="AB122" s="215"/>
      <c r="AC122" s="215"/>
      <c r="AD122" s="215"/>
      <c r="AE122" s="215"/>
      <c r="AF122" s="215"/>
      <c r="AG122" s="215" t="s">
        <v>183</v>
      </c>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outlineLevel="2" x14ac:dyDescent="0.25">
      <c r="A123" s="222"/>
      <c r="B123" s="223"/>
      <c r="C123" s="260" t="s">
        <v>322</v>
      </c>
      <c r="D123" s="228"/>
      <c r="E123" s="229">
        <v>18.2532</v>
      </c>
      <c r="F123" s="226"/>
      <c r="G123" s="226"/>
      <c r="H123" s="226"/>
      <c r="I123" s="226"/>
      <c r="J123" s="226"/>
      <c r="K123" s="226"/>
      <c r="L123" s="226"/>
      <c r="M123" s="226"/>
      <c r="N123" s="225"/>
      <c r="O123" s="225"/>
      <c r="P123" s="225"/>
      <c r="Q123" s="225"/>
      <c r="R123" s="226"/>
      <c r="S123" s="226"/>
      <c r="T123" s="226"/>
      <c r="U123" s="226"/>
      <c r="V123" s="226"/>
      <c r="W123" s="226"/>
      <c r="X123" s="226"/>
      <c r="Y123" s="226"/>
      <c r="Z123" s="215"/>
      <c r="AA123" s="215"/>
      <c r="AB123" s="215"/>
      <c r="AC123" s="215"/>
      <c r="AD123" s="215"/>
      <c r="AE123" s="215"/>
      <c r="AF123" s="215"/>
      <c r="AG123" s="215" t="s">
        <v>178</v>
      </c>
      <c r="AH123" s="215">
        <v>5</v>
      </c>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row>
    <row r="124" spans="1:60" outlineLevel="1" x14ac:dyDescent="0.25">
      <c r="A124" s="238">
        <v>38</v>
      </c>
      <c r="B124" s="239" t="s">
        <v>323</v>
      </c>
      <c r="C124" s="258" t="s">
        <v>324</v>
      </c>
      <c r="D124" s="240" t="s">
        <v>215</v>
      </c>
      <c r="E124" s="241">
        <v>27.06</v>
      </c>
      <c r="F124" s="242"/>
      <c r="G124" s="243">
        <f>ROUND(E124*F124,2)</f>
        <v>0</v>
      </c>
      <c r="H124" s="242"/>
      <c r="I124" s="243">
        <f>ROUND(E124*H124,2)</f>
        <v>0</v>
      </c>
      <c r="J124" s="242"/>
      <c r="K124" s="243">
        <f>ROUND(E124*J124,2)</f>
        <v>0</v>
      </c>
      <c r="L124" s="243">
        <v>21</v>
      </c>
      <c r="M124" s="243">
        <f>G124*(1+L124/100)</f>
        <v>0</v>
      </c>
      <c r="N124" s="241">
        <v>1.8000000000000001E-4</v>
      </c>
      <c r="O124" s="241">
        <f>ROUND(E124*N124,2)</f>
        <v>0</v>
      </c>
      <c r="P124" s="241">
        <v>0</v>
      </c>
      <c r="Q124" s="241">
        <f>ROUND(E124*P124,2)</f>
        <v>0</v>
      </c>
      <c r="R124" s="243"/>
      <c r="S124" s="243" t="s">
        <v>204</v>
      </c>
      <c r="T124" s="244" t="s">
        <v>171</v>
      </c>
      <c r="U124" s="226">
        <v>0.12</v>
      </c>
      <c r="V124" s="226">
        <f>ROUND(E124*U124,2)</f>
        <v>3.25</v>
      </c>
      <c r="W124" s="226"/>
      <c r="X124" s="226" t="s">
        <v>172</v>
      </c>
      <c r="Y124" s="226" t="s">
        <v>173</v>
      </c>
      <c r="Z124" s="215"/>
      <c r="AA124" s="215"/>
      <c r="AB124" s="215"/>
      <c r="AC124" s="215"/>
      <c r="AD124" s="215"/>
      <c r="AE124" s="215"/>
      <c r="AF124" s="215"/>
      <c r="AG124" s="215" t="s">
        <v>174</v>
      </c>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c r="BH124" s="215"/>
    </row>
    <row r="125" spans="1:60" outlineLevel="1" x14ac:dyDescent="0.25">
      <c r="A125" s="222">
        <v>39</v>
      </c>
      <c r="B125" s="223" t="s">
        <v>325</v>
      </c>
      <c r="C125" s="263" t="s">
        <v>326</v>
      </c>
      <c r="D125" s="224" t="s">
        <v>0</v>
      </c>
      <c r="E125" s="255"/>
      <c r="F125" s="227"/>
      <c r="G125" s="226">
        <f>ROUND(E125*F125,2)</f>
        <v>0</v>
      </c>
      <c r="H125" s="227"/>
      <c r="I125" s="226">
        <f>ROUND(E125*H125,2)</f>
        <v>0</v>
      </c>
      <c r="J125" s="227"/>
      <c r="K125" s="226">
        <f>ROUND(E125*J125,2)</f>
        <v>0</v>
      </c>
      <c r="L125" s="226">
        <v>21</v>
      </c>
      <c r="M125" s="226">
        <f>G125*(1+L125/100)</f>
        <v>0</v>
      </c>
      <c r="N125" s="225">
        <v>0</v>
      </c>
      <c r="O125" s="225">
        <f>ROUND(E125*N125,2)</f>
        <v>0</v>
      </c>
      <c r="P125" s="225">
        <v>0</v>
      </c>
      <c r="Q125" s="225">
        <f>ROUND(E125*P125,2)</f>
        <v>0</v>
      </c>
      <c r="R125" s="226" t="s">
        <v>312</v>
      </c>
      <c r="S125" s="226" t="s">
        <v>171</v>
      </c>
      <c r="T125" s="226" t="s">
        <v>171</v>
      </c>
      <c r="U125" s="226">
        <v>0</v>
      </c>
      <c r="V125" s="226">
        <f>ROUND(E125*U125,2)</f>
        <v>0</v>
      </c>
      <c r="W125" s="226"/>
      <c r="X125" s="226" t="s">
        <v>280</v>
      </c>
      <c r="Y125" s="226" t="s">
        <v>173</v>
      </c>
      <c r="Z125" s="215"/>
      <c r="AA125" s="215"/>
      <c r="AB125" s="215"/>
      <c r="AC125" s="215"/>
      <c r="AD125" s="215"/>
      <c r="AE125" s="215"/>
      <c r="AF125" s="215"/>
      <c r="AG125" s="215" t="s">
        <v>281</v>
      </c>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x14ac:dyDescent="0.25">
      <c r="A126" s="231" t="s">
        <v>165</v>
      </c>
      <c r="B126" s="232" t="s">
        <v>132</v>
      </c>
      <c r="C126" s="257" t="s">
        <v>133</v>
      </c>
      <c r="D126" s="233"/>
      <c r="E126" s="234"/>
      <c r="F126" s="235"/>
      <c r="G126" s="235">
        <f>SUMIF(AG127:AG135,"&lt;&gt;NOR",G127:G135)</f>
        <v>0</v>
      </c>
      <c r="H126" s="235"/>
      <c r="I126" s="235">
        <f>SUM(I127:I135)</f>
        <v>0</v>
      </c>
      <c r="J126" s="235"/>
      <c r="K126" s="235">
        <f>SUM(K127:K135)</f>
        <v>0</v>
      </c>
      <c r="L126" s="235"/>
      <c r="M126" s="235">
        <f>SUM(M127:M135)</f>
        <v>0</v>
      </c>
      <c r="N126" s="234"/>
      <c r="O126" s="234">
        <f>SUM(O127:O135)</f>
        <v>0.06</v>
      </c>
      <c r="P126" s="234"/>
      <c r="Q126" s="234">
        <f>SUM(Q127:Q135)</f>
        <v>0</v>
      </c>
      <c r="R126" s="235"/>
      <c r="S126" s="235"/>
      <c r="T126" s="236"/>
      <c r="U126" s="230"/>
      <c r="V126" s="230">
        <f>SUM(V127:V135)</f>
        <v>28.89</v>
      </c>
      <c r="W126" s="230"/>
      <c r="X126" s="230"/>
      <c r="Y126" s="230"/>
      <c r="AG126" t="s">
        <v>166</v>
      </c>
    </row>
    <row r="127" spans="1:60" outlineLevel="1" x14ac:dyDescent="0.25">
      <c r="A127" s="238">
        <v>40</v>
      </c>
      <c r="B127" s="239" t="s">
        <v>327</v>
      </c>
      <c r="C127" s="258" t="s">
        <v>328</v>
      </c>
      <c r="D127" s="240" t="s">
        <v>192</v>
      </c>
      <c r="E127" s="241">
        <v>17.612100000000002</v>
      </c>
      <c r="F127" s="242"/>
      <c r="G127" s="243">
        <f>ROUND(E127*F127,2)</f>
        <v>0</v>
      </c>
      <c r="H127" s="242"/>
      <c r="I127" s="243">
        <f>ROUND(E127*H127,2)</f>
        <v>0</v>
      </c>
      <c r="J127" s="242"/>
      <c r="K127" s="243">
        <f>ROUND(E127*J127,2)</f>
        <v>0</v>
      </c>
      <c r="L127" s="243">
        <v>21</v>
      </c>
      <c r="M127" s="243">
        <f>G127*(1+L127/100)</f>
        <v>0</v>
      </c>
      <c r="N127" s="241">
        <v>5.0000000000000002E-5</v>
      </c>
      <c r="O127" s="241">
        <f>ROUND(E127*N127,2)</f>
        <v>0</v>
      </c>
      <c r="P127" s="241">
        <v>0</v>
      </c>
      <c r="Q127" s="241">
        <f>ROUND(E127*P127,2)</f>
        <v>0</v>
      </c>
      <c r="R127" s="243" t="s">
        <v>329</v>
      </c>
      <c r="S127" s="243" t="s">
        <v>171</v>
      </c>
      <c r="T127" s="244" t="s">
        <v>171</v>
      </c>
      <c r="U127" s="226">
        <v>3.2480000000000002E-2</v>
      </c>
      <c r="V127" s="226">
        <f>ROUND(E127*U127,2)</f>
        <v>0.56999999999999995</v>
      </c>
      <c r="W127" s="226"/>
      <c r="X127" s="226" t="s">
        <v>172</v>
      </c>
      <c r="Y127" s="226" t="s">
        <v>173</v>
      </c>
      <c r="Z127" s="215"/>
      <c r="AA127" s="215"/>
      <c r="AB127" s="215"/>
      <c r="AC127" s="215"/>
      <c r="AD127" s="215"/>
      <c r="AE127" s="215"/>
      <c r="AF127" s="215"/>
      <c r="AG127" s="215" t="s">
        <v>174</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outlineLevel="2" x14ac:dyDescent="0.25">
      <c r="A128" s="222"/>
      <c r="B128" s="223"/>
      <c r="C128" s="260" t="s">
        <v>330</v>
      </c>
      <c r="D128" s="228"/>
      <c r="E128" s="229">
        <v>17.612100000000002</v>
      </c>
      <c r="F128" s="226"/>
      <c r="G128" s="226"/>
      <c r="H128" s="226"/>
      <c r="I128" s="226"/>
      <c r="J128" s="226"/>
      <c r="K128" s="226"/>
      <c r="L128" s="226"/>
      <c r="M128" s="226"/>
      <c r="N128" s="225"/>
      <c r="O128" s="225"/>
      <c r="P128" s="225"/>
      <c r="Q128" s="225"/>
      <c r="R128" s="226"/>
      <c r="S128" s="226"/>
      <c r="T128" s="226"/>
      <c r="U128" s="226"/>
      <c r="V128" s="226"/>
      <c r="W128" s="226"/>
      <c r="X128" s="226"/>
      <c r="Y128" s="226"/>
      <c r="Z128" s="215"/>
      <c r="AA128" s="215"/>
      <c r="AB128" s="215"/>
      <c r="AC128" s="215"/>
      <c r="AD128" s="215"/>
      <c r="AE128" s="215"/>
      <c r="AF128" s="215"/>
      <c r="AG128" s="215" t="s">
        <v>178</v>
      </c>
      <c r="AH128" s="215">
        <v>0</v>
      </c>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row>
    <row r="129" spans="1:60" outlineLevel="1" x14ac:dyDescent="0.25">
      <c r="A129" s="238">
        <v>41</v>
      </c>
      <c r="B129" s="239" t="s">
        <v>331</v>
      </c>
      <c r="C129" s="258" t="s">
        <v>332</v>
      </c>
      <c r="D129" s="240" t="s">
        <v>192</v>
      </c>
      <c r="E129" s="241">
        <v>17.612100000000002</v>
      </c>
      <c r="F129" s="242"/>
      <c r="G129" s="243">
        <f>ROUND(E129*F129,2)</f>
        <v>0</v>
      </c>
      <c r="H129" s="242"/>
      <c r="I129" s="243">
        <f>ROUND(E129*H129,2)</f>
        <v>0</v>
      </c>
      <c r="J129" s="242"/>
      <c r="K129" s="243">
        <f>ROUND(E129*J129,2)</f>
        <v>0</v>
      </c>
      <c r="L129" s="243">
        <v>21</v>
      </c>
      <c r="M129" s="243">
        <f>G129*(1+L129/100)</f>
        <v>0</v>
      </c>
      <c r="N129" s="241">
        <v>3.2000000000000003E-4</v>
      </c>
      <c r="O129" s="241">
        <f>ROUND(E129*N129,2)</f>
        <v>0.01</v>
      </c>
      <c r="P129" s="241">
        <v>0</v>
      </c>
      <c r="Q129" s="241">
        <f>ROUND(E129*P129,2)</f>
        <v>0</v>
      </c>
      <c r="R129" s="243" t="s">
        <v>329</v>
      </c>
      <c r="S129" s="243" t="s">
        <v>171</v>
      </c>
      <c r="T129" s="244" t="s">
        <v>171</v>
      </c>
      <c r="U129" s="226">
        <v>0.10191</v>
      </c>
      <c r="V129" s="226">
        <f>ROUND(E129*U129,2)</f>
        <v>1.79</v>
      </c>
      <c r="W129" s="226"/>
      <c r="X129" s="226" t="s">
        <v>172</v>
      </c>
      <c r="Y129" s="226" t="s">
        <v>173</v>
      </c>
      <c r="Z129" s="215"/>
      <c r="AA129" s="215"/>
      <c r="AB129" s="215"/>
      <c r="AC129" s="215"/>
      <c r="AD129" s="215"/>
      <c r="AE129" s="215"/>
      <c r="AF129" s="215"/>
      <c r="AG129" s="215" t="s">
        <v>174</v>
      </c>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outlineLevel="2" x14ac:dyDescent="0.25">
      <c r="A130" s="222"/>
      <c r="B130" s="223"/>
      <c r="C130" s="260" t="s">
        <v>333</v>
      </c>
      <c r="D130" s="228"/>
      <c r="E130" s="229">
        <v>17.612100000000002</v>
      </c>
      <c r="F130" s="226"/>
      <c r="G130" s="226"/>
      <c r="H130" s="226"/>
      <c r="I130" s="226"/>
      <c r="J130" s="226"/>
      <c r="K130" s="226"/>
      <c r="L130" s="226"/>
      <c r="M130" s="226"/>
      <c r="N130" s="225"/>
      <c r="O130" s="225"/>
      <c r="P130" s="225"/>
      <c r="Q130" s="225"/>
      <c r="R130" s="226"/>
      <c r="S130" s="226"/>
      <c r="T130" s="226"/>
      <c r="U130" s="226"/>
      <c r="V130" s="226"/>
      <c r="W130" s="226"/>
      <c r="X130" s="226"/>
      <c r="Y130" s="226"/>
      <c r="Z130" s="215"/>
      <c r="AA130" s="215"/>
      <c r="AB130" s="215"/>
      <c r="AC130" s="215"/>
      <c r="AD130" s="215"/>
      <c r="AE130" s="215"/>
      <c r="AF130" s="215"/>
      <c r="AG130" s="215" t="s">
        <v>178</v>
      </c>
      <c r="AH130" s="215">
        <v>5</v>
      </c>
      <c r="AI130" s="215"/>
      <c r="AJ130" s="215"/>
      <c r="AK130" s="215"/>
      <c r="AL130" s="215"/>
      <c r="AM130" s="215"/>
      <c r="AN130" s="215"/>
      <c r="AO130" s="215"/>
      <c r="AP130" s="215"/>
      <c r="AQ130" s="215"/>
      <c r="AR130" s="215"/>
      <c r="AS130" s="215"/>
      <c r="AT130" s="215"/>
      <c r="AU130" s="215"/>
      <c r="AV130" s="215"/>
      <c r="AW130" s="215"/>
      <c r="AX130" s="215"/>
      <c r="AY130" s="215"/>
      <c r="AZ130" s="215"/>
      <c r="BA130" s="215"/>
      <c r="BB130" s="215"/>
      <c r="BC130" s="215"/>
      <c r="BD130" s="215"/>
      <c r="BE130" s="215"/>
      <c r="BF130" s="215"/>
      <c r="BG130" s="215"/>
      <c r="BH130" s="215"/>
    </row>
    <row r="131" spans="1:60" outlineLevel="1" x14ac:dyDescent="0.25">
      <c r="A131" s="238">
        <v>42</v>
      </c>
      <c r="B131" s="239" t="s">
        <v>334</v>
      </c>
      <c r="C131" s="258" t="s">
        <v>328</v>
      </c>
      <c r="D131" s="240" t="s">
        <v>192</v>
      </c>
      <c r="E131" s="241">
        <v>197.38060999999999</v>
      </c>
      <c r="F131" s="242"/>
      <c r="G131" s="243">
        <f>ROUND(E131*F131,2)</f>
        <v>0</v>
      </c>
      <c r="H131" s="242"/>
      <c r="I131" s="243">
        <f>ROUND(E131*H131,2)</f>
        <v>0</v>
      </c>
      <c r="J131" s="242"/>
      <c r="K131" s="243">
        <f>ROUND(E131*J131,2)</f>
        <v>0</v>
      </c>
      <c r="L131" s="243">
        <v>21</v>
      </c>
      <c r="M131" s="243">
        <f>G131*(1+L131/100)</f>
        <v>0</v>
      </c>
      <c r="N131" s="241">
        <v>6.9999999999999994E-5</v>
      </c>
      <c r="O131" s="241">
        <f>ROUND(E131*N131,2)</f>
        <v>0.01</v>
      </c>
      <c r="P131" s="241">
        <v>0</v>
      </c>
      <c r="Q131" s="241">
        <f>ROUND(E131*P131,2)</f>
        <v>0</v>
      </c>
      <c r="R131" s="243" t="s">
        <v>329</v>
      </c>
      <c r="S131" s="243" t="s">
        <v>171</v>
      </c>
      <c r="T131" s="244" t="s">
        <v>171</v>
      </c>
      <c r="U131" s="226">
        <v>3.2480000000000002E-2</v>
      </c>
      <c r="V131" s="226">
        <f>ROUND(E131*U131,2)</f>
        <v>6.41</v>
      </c>
      <c r="W131" s="226"/>
      <c r="X131" s="226" t="s">
        <v>172</v>
      </c>
      <c r="Y131" s="226" t="s">
        <v>173</v>
      </c>
      <c r="Z131" s="215"/>
      <c r="AA131" s="215"/>
      <c r="AB131" s="215"/>
      <c r="AC131" s="215"/>
      <c r="AD131" s="215"/>
      <c r="AE131" s="215"/>
      <c r="AF131" s="215"/>
      <c r="AG131" s="215" t="s">
        <v>174</v>
      </c>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row>
    <row r="132" spans="1:60" outlineLevel="2" x14ac:dyDescent="0.25">
      <c r="A132" s="222"/>
      <c r="B132" s="223"/>
      <c r="C132" s="260" t="s">
        <v>335</v>
      </c>
      <c r="D132" s="228"/>
      <c r="E132" s="229">
        <v>193.11100999999999</v>
      </c>
      <c r="F132" s="226"/>
      <c r="G132" s="226"/>
      <c r="H132" s="226"/>
      <c r="I132" s="226"/>
      <c r="J132" s="226"/>
      <c r="K132" s="226"/>
      <c r="L132" s="226"/>
      <c r="M132" s="226"/>
      <c r="N132" s="225"/>
      <c r="O132" s="225"/>
      <c r="P132" s="225"/>
      <c r="Q132" s="225"/>
      <c r="R132" s="226"/>
      <c r="S132" s="226"/>
      <c r="T132" s="226"/>
      <c r="U132" s="226"/>
      <c r="V132" s="226"/>
      <c r="W132" s="226"/>
      <c r="X132" s="226"/>
      <c r="Y132" s="226"/>
      <c r="Z132" s="215"/>
      <c r="AA132" s="215"/>
      <c r="AB132" s="215"/>
      <c r="AC132" s="215"/>
      <c r="AD132" s="215"/>
      <c r="AE132" s="215"/>
      <c r="AF132" s="215"/>
      <c r="AG132" s="215" t="s">
        <v>178</v>
      </c>
      <c r="AH132" s="215">
        <v>0</v>
      </c>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outlineLevel="3" x14ac:dyDescent="0.25">
      <c r="A133" s="222"/>
      <c r="B133" s="223"/>
      <c r="C133" s="260" t="s">
        <v>336</v>
      </c>
      <c r="D133" s="228"/>
      <c r="E133" s="229">
        <v>4.2695999999999996</v>
      </c>
      <c r="F133" s="226"/>
      <c r="G133" s="226"/>
      <c r="H133" s="226"/>
      <c r="I133" s="226"/>
      <c r="J133" s="226"/>
      <c r="K133" s="226"/>
      <c r="L133" s="226"/>
      <c r="M133" s="226"/>
      <c r="N133" s="225"/>
      <c r="O133" s="225"/>
      <c r="P133" s="225"/>
      <c r="Q133" s="225"/>
      <c r="R133" s="226"/>
      <c r="S133" s="226"/>
      <c r="T133" s="226"/>
      <c r="U133" s="226"/>
      <c r="V133" s="226"/>
      <c r="W133" s="226"/>
      <c r="X133" s="226"/>
      <c r="Y133" s="226"/>
      <c r="Z133" s="215"/>
      <c r="AA133" s="215"/>
      <c r="AB133" s="215"/>
      <c r="AC133" s="215"/>
      <c r="AD133" s="215"/>
      <c r="AE133" s="215"/>
      <c r="AF133" s="215"/>
      <c r="AG133" s="215" t="s">
        <v>178</v>
      </c>
      <c r="AH133" s="215">
        <v>0</v>
      </c>
      <c r="AI133" s="215"/>
      <c r="AJ133" s="215"/>
      <c r="AK133" s="215"/>
      <c r="AL133" s="215"/>
      <c r="AM133" s="215"/>
      <c r="AN133" s="215"/>
      <c r="AO133" s="215"/>
      <c r="AP133" s="215"/>
      <c r="AQ133" s="215"/>
      <c r="AR133" s="215"/>
      <c r="AS133" s="215"/>
      <c r="AT133" s="215"/>
      <c r="AU133" s="215"/>
      <c r="AV133" s="215"/>
      <c r="AW133" s="215"/>
      <c r="AX133" s="215"/>
      <c r="AY133" s="215"/>
      <c r="AZ133" s="215"/>
      <c r="BA133" s="215"/>
      <c r="BB133" s="215"/>
      <c r="BC133" s="215"/>
      <c r="BD133" s="215"/>
      <c r="BE133" s="215"/>
      <c r="BF133" s="215"/>
      <c r="BG133" s="215"/>
      <c r="BH133" s="215"/>
    </row>
    <row r="134" spans="1:60" outlineLevel="1" x14ac:dyDescent="0.25">
      <c r="A134" s="238">
        <v>43</v>
      </c>
      <c r="B134" s="239" t="s">
        <v>337</v>
      </c>
      <c r="C134" s="258" t="s">
        <v>338</v>
      </c>
      <c r="D134" s="240" t="s">
        <v>192</v>
      </c>
      <c r="E134" s="241">
        <v>197.38060999999999</v>
      </c>
      <c r="F134" s="242"/>
      <c r="G134" s="243">
        <f>ROUND(E134*F134,2)</f>
        <v>0</v>
      </c>
      <c r="H134" s="242"/>
      <c r="I134" s="243">
        <f>ROUND(E134*H134,2)</f>
        <v>0</v>
      </c>
      <c r="J134" s="242"/>
      <c r="K134" s="243">
        <f>ROUND(E134*J134,2)</f>
        <v>0</v>
      </c>
      <c r="L134" s="243">
        <v>21</v>
      </c>
      <c r="M134" s="243">
        <f>G134*(1+L134/100)</f>
        <v>0</v>
      </c>
      <c r="N134" s="241">
        <v>2.2000000000000001E-4</v>
      </c>
      <c r="O134" s="241">
        <f>ROUND(E134*N134,2)</f>
        <v>0.04</v>
      </c>
      <c r="P134" s="241">
        <v>0</v>
      </c>
      <c r="Q134" s="241">
        <f>ROUND(E134*P134,2)</f>
        <v>0</v>
      </c>
      <c r="R134" s="243" t="s">
        <v>329</v>
      </c>
      <c r="S134" s="243" t="s">
        <v>171</v>
      </c>
      <c r="T134" s="244" t="s">
        <v>171</v>
      </c>
      <c r="U134" s="226">
        <v>0.10191</v>
      </c>
      <c r="V134" s="226">
        <f>ROUND(E134*U134,2)</f>
        <v>20.12</v>
      </c>
      <c r="W134" s="226"/>
      <c r="X134" s="226" t="s">
        <v>172</v>
      </c>
      <c r="Y134" s="226" t="s">
        <v>173</v>
      </c>
      <c r="Z134" s="215"/>
      <c r="AA134" s="215"/>
      <c r="AB134" s="215"/>
      <c r="AC134" s="215"/>
      <c r="AD134" s="215"/>
      <c r="AE134" s="215"/>
      <c r="AF134" s="215"/>
      <c r="AG134" s="215" t="s">
        <v>174</v>
      </c>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outlineLevel="2" x14ac:dyDescent="0.25">
      <c r="A135" s="222"/>
      <c r="B135" s="223"/>
      <c r="C135" s="260" t="s">
        <v>339</v>
      </c>
      <c r="D135" s="228"/>
      <c r="E135" s="229">
        <v>197.38060999999999</v>
      </c>
      <c r="F135" s="226"/>
      <c r="G135" s="226"/>
      <c r="H135" s="226"/>
      <c r="I135" s="226"/>
      <c r="J135" s="226"/>
      <c r="K135" s="226"/>
      <c r="L135" s="226"/>
      <c r="M135" s="226"/>
      <c r="N135" s="225"/>
      <c r="O135" s="225"/>
      <c r="P135" s="225"/>
      <c r="Q135" s="225"/>
      <c r="R135" s="226"/>
      <c r="S135" s="226"/>
      <c r="T135" s="226"/>
      <c r="U135" s="226"/>
      <c r="V135" s="226"/>
      <c r="W135" s="226"/>
      <c r="X135" s="226"/>
      <c r="Y135" s="226"/>
      <c r="Z135" s="215"/>
      <c r="AA135" s="215"/>
      <c r="AB135" s="215"/>
      <c r="AC135" s="215"/>
      <c r="AD135" s="215"/>
      <c r="AE135" s="215"/>
      <c r="AF135" s="215"/>
      <c r="AG135" s="215" t="s">
        <v>178</v>
      </c>
      <c r="AH135" s="215">
        <v>5</v>
      </c>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x14ac:dyDescent="0.25">
      <c r="A136" s="231" t="s">
        <v>165</v>
      </c>
      <c r="B136" s="232" t="s">
        <v>134</v>
      </c>
      <c r="C136" s="257" t="s">
        <v>135</v>
      </c>
      <c r="D136" s="233"/>
      <c r="E136" s="234"/>
      <c r="F136" s="235"/>
      <c r="G136" s="235">
        <f>SUMIF(AG137:AG137,"&lt;&gt;NOR",G137:G137)</f>
        <v>0</v>
      </c>
      <c r="H136" s="235"/>
      <c r="I136" s="235">
        <f>SUM(I137:I137)</f>
        <v>0</v>
      </c>
      <c r="J136" s="235"/>
      <c r="K136" s="235">
        <f>SUM(K137:K137)</f>
        <v>0</v>
      </c>
      <c r="L136" s="235"/>
      <c r="M136" s="235">
        <f>SUM(M137:M137)</f>
        <v>0</v>
      </c>
      <c r="N136" s="234"/>
      <c r="O136" s="234">
        <f>SUM(O137:O137)</f>
        <v>0</v>
      </c>
      <c r="P136" s="234"/>
      <c r="Q136" s="234">
        <f>SUM(Q137:Q137)</f>
        <v>0</v>
      </c>
      <c r="R136" s="235"/>
      <c r="S136" s="235"/>
      <c r="T136" s="236"/>
      <c r="U136" s="230"/>
      <c r="V136" s="230">
        <f>SUM(V137:V137)</f>
        <v>0</v>
      </c>
      <c r="W136" s="230"/>
      <c r="X136" s="230"/>
      <c r="Y136" s="230"/>
      <c r="AG136" t="s">
        <v>166</v>
      </c>
    </row>
    <row r="137" spans="1:60" outlineLevel="1" x14ac:dyDescent="0.25">
      <c r="A137" s="248">
        <v>44</v>
      </c>
      <c r="B137" s="249" t="s">
        <v>340</v>
      </c>
      <c r="C137" s="262" t="s">
        <v>341</v>
      </c>
      <c r="D137" s="250" t="s">
        <v>342</v>
      </c>
      <c r="E137" s="251">
        <v>1</v>
      </c>
      <c r="F137" s="252"/>
      <c r="G137" s="253">
        <f>ROUND(E137*F137,2)</f>
        <v>0</v>
      </c>
      <c r="H137" s="252"/>
      <c r="I137" s="253">
        <f>ROUND(E137*H137,2)</f>
        <v>0</v>
      </c>
      <c r="J137" s="252"/>
      <c r="K137" s="253">
        <f>ROUND(E137*J137,2)</f>
        <v>0</v>
      </c>
      <c r="L137" s="253">
        <v>21</v>
      </c>
      <c r="M137" s="253">
        <f>G137*(1+L137/100)</f>
        <v>0</v>
      </c>
      <c r="N137" s="251">
        <v>0</v>
      </c>
      <c r="O137" s="251">
        <f>ROUND(E137*N137,2)</f>
        <v>0</v>
      </c>
      <c r="P137" s="251">
        <v>0</v>
      </c>
      <c r="Q137" s="251">
        <f>ROUND(E137*P137,2)</f>
        <v>0</v>
      </c>
      <c r="R137" s="253"/>
      <c r="S137" s="253" t="s">
        <v>204</v>
      </c>
      <c r="T137" s="254" t="s">
        <v>205</v>
      </c>
      <c r="U137" s="226">
        <v>0</v>
      </c>
      <c r="V137" s="226">
        <f>ROUND(E137*U137,2)</f>
        <v>0</v>
      </c>
      <c r="W137" s="226"/>
      <c r="X137" s="226" t="s">
        <v>172</v>
      </c>
      <c r="Y137" s="226" t="s">
        <v>173</v>
      </c>
      <c r="Z137" s="215"/>
      <c r="AA137" s="215"/>
      <c r="AB137" s="215"/>
      <c r="AC137" s="215"/>
      <c r="AD137" s="215"/>
      <c r="AE137" s="215"/>
      <c r="AF137" s="215"/>
      <c r="AG137" s="215" t="s">
        <v>174</v>
      </c>
      <c r="AH137" s="215"/>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c r="BH137" s="215"/>
    </row>
    <row r="138" spans="1:60" x14ac:dyDescent="0.25">
      <c r="A138" s="231" t="s">
        <v>165</v>
      </c>
      <c r="B138" s="232" t="s">
        <v>136</v>
      </c>
      <c r="C138" s="257" t="s">
        <v>27</v>
      </c>
      <c r="D138" s="233"/>
      <c r="E138" s="234"/>
      <c r="F138" s="235"/>
      <c r="G138" s="235">
        <f>SUMIF(AG139:AG144,"&lt;&gt;NOR",G139:G144)</f>
        <v>0</v>
      </c>
      <c r="H138" s="235"/>
      <c r="I138" s="235">
        <f>SUM(I139:I144)</f>
        <v>0</v>
      </c>
      <c r="J138" s="235"/>
      <c r="K138" s="235">
        <f>SUM(K139:K144)</f>
        <v>0</v>
      </c>
      <c r="L138" s="235"/>
      <c r="M138" s="235">
        <f>SUM(M139:M144)</f>
        <v>0</v>
      </c>
      <c r="N138" s="234"/>
      <c r="O138" s="234">
        <f>SUM(O139:O144)</f>
        <v>0</v>
      </c>
      <c r="P138" s="234"/>
      <c r="Q138" s="234">
        <f>SUM(Q139:Q144)</f>
        <v>0</v>
      </c>
      <c r="R138" s="235"/>
      <c r="S138" s="235"/>
      <c r="T138" s="236"/>
      <c r="U138" s="230"/>
      <c r="V138" s="230">
        <f>SUM(V139:V144)</f>
        <v>0</v>
      </c>
      <c r="W138" s="230"/>
      <c r="X138" s="230"/>
      <c r="Y138" s="230"/>
      <c r="AG138" t="s">
        <v>166</v>
      </c>
    </row>
    <row r="139" spans="1:60" outlineLevel="1" x14ac:dyDescent="0.25">
      <c r="A139" s="238">
        <v>45</v>
      </c>
      <c r="B139" s="239" t="s">
        <v>343</v>
      </c>
      <c r="C139" s="258" t="s">
        <v>344</v>
      </c>
      <c r="D139" s="240" t="s">
        <v>345</v>
      </c>
      <c r="E139" s="241">
        <v>1</v>
      </c>
      <c r="F139" s="242"/>
      <c r="G139" s="243">
        <f>ROUND(E139*F139,2)</f>
        <v>0</v>
      </c>
      <c r="H139" s="242"/>
      <c r="I139" s="243">
        <f>ROUND(E139*H139,2)</f>
        <v>0</v>
      </c>
      <c r="J139" s="242"/>
      <c r="K139" s="243">
        <f>ROUND(E139*J139,2)</f>
        <v>0</v>
      </c>
      <c r="L139" s="243">
        <v>21</v>
      </c>
      <c r="M139" s="243">
        <f>G139*(1+L139/100)</f>
        <v>0</v>
      </c>
      <c r="N139" s="241">
        <v>0</v>
      </c>
      <c r="O139" s="241">
        <f>ROUND(E139*N139,2)</f>
        <v>0</v>
      </c>
      <c r="P139" s="241">
        <v>0</v>
      </c>
      <c r="Q139" s="241">
        <f>ROUND(E139*P139,2)</f>
        <v>0</v>
      </c>
      <c r="R139" s="243"/>
      <c r="S139" s="243" t="s">
        <v>204</v>
      </c>
      <c r="T139" s="244" t="s">
        <v>205</v>
      </c>
      <c r="U139" s="226">
        <v>0</v>
      </c>
      <c r="V139" s="226">
        <f>ROUND(E139*U139,2)</f>
        <v>0</v>
      </c>
      <c r="W139" s="226"/>
      <c r="X139" s="226" t="s">
        <v>346</v>
      </c>
      <c r="Y139" s="226" t="s">
        <v>173</v>
      </c>
      <c r="Z139" s="215"/>
      <c r="AA139" s="215"/>
      <c r="AB139" s="215"/>
      <c r="AC139" s="215"/>
      <c r="AD139" s="215"/>
      <c r="AE139" s="215"/>
      <c r="AF139" s="215"/>
      <c r="AG139" s="215" t="s">
        <v>347</v>
      </c>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c r="BH139" s="215"/>
    </row>
    <row r="140" spans="1:60" outlineLevel="2" x14ac:dyDescent="0.25">
      <c r="A140" s="222"/>
      <c r="B140" s="223"/>
      <c r="C140" s="261" t="s">
        <v>348</v>
      </c>
      <c r="D140" s="246"/>
      <c r="E140" s="246"/>
      <c r="F140" s="246"/>
      <c r="G140" s="246"/>
      <c r="H140" s="226"/>
      <c r="I140" s="226"/>
      <c r="J140" s="226"/>
      <c r="K140" s="226"/>
      <c r="L140" s="226"/>
      <c r="M140" s="226"/>
      <c r="N140" s="225"/>
      <c r="O140" s="225"/>
      <c r="P140" s="225"/>
      <c r="Q140" s="225"/>
      <c r="R140" s="226"/>
      <c r="S140" s="226"/>
      <c r="T140" s="226"/>
      <c r="U140" s="226"/>
      <c r="V140" s="226"/>
      <c r="W140" s="226"/>
      <c r="X140" s="226"/>
      <c r="Y140" s="226"/>
      <c r="Z140" s="215"/>
      <c r="AA140" s="215"/>
      <c r="AB140" s="215"/>
      <c r="AC140" s="215"/>
      <c r="AD140" s="215"/>
      <c r="AE140" s="215"/>
      <c r="AF140" s="215"/>
      <c r="AG140" s="215" t="s">
        <v>207</v>
      </c>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row>
    <row r="141" spans="1:60" outlineLevel="1" x14ac:dyDescent="0.25">
      <c r="A141" s="238">
        <v>46</v>
      </c>
      <c r="B141" s="239" t="s">
        <v>349</v>
      </c>
      <c r="C141" s="258" t="s">
        <v>350</v>
      </c>
      <c r="D141" s="240" t="s">
        <v>345</v>
      </c>
      <c r="E141" s="241">
        <v>1</v>
      </c>
      <c r="F141" s="242"/>
      <c r="G141" s="243">
        <f>ROUND(E141*F141,2)</f>
        <v>0</v>
      </c>
      <c r="H141" s="242"/>
      <c r="I141" s="243">
        <f>ROUND(E141*H141,2)</f>
        <v>0</v>
      </c>
      <c r="J141" s="242"/>
      <c r="K141" s="243">
        <f>ROUND(E141*J141,2)</f>
        <v>0</v>
      </c>
      <c r="L141" s="243">
        <v>21</v>
      </c>
      <c r="M141" s="243">
        <f>G141*(1+L141/100)</f>
        <v>0</v>
      </c>
      <c r="N141" s="241">
        <v>0</v>
      </c>
      <c r="O141" s="241">
        <f>ROUND(E141*N141,2)</f>
        <v>0</v>
      </c>
      <c r="P141" s="241">
        <v>0</v>
      </c>
      <c r="Q141" s="241">
        <f>ROUND(E141*P141,2)</f>
        <v>0</v>
      </c>
      <c r="R141" s="243"/>
      <c r="S141" s="243" t="s">
        <v>171</v>
      </c>
      <c r="T141" s="244" t="s">
        <v>205</v>
      </c>
      <c r="U141" s="226">
        <v>0</v>
      </c>
      <c r="V141" s="226">
        <f>ROUND(E141*U141,2)</f>
        <v>0</v>
      </c>
      <c r="W141" s="226"/>
      <c r="X141" s="226" t="s">
        <v>346</v>
      </c>
      <c r="Y141" s="226" t="s">
        <v>173</v>
      </c>
      <c r="Z141" s="215"/>
      <c r="AA141" s="215"/>
      <c r="AB141" s="215"/>
      <c r="AC141" s="215"/>
      <c r="AD141" s="215"/>
      <c r="AE141" s="215"/>
      <c r="AF141" s="215"/>
      <c r="AG141" s="215" t="s">
        <v>347</v>
      </c>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ht="21" outlineLevel="2" x14ac:dyDescent="0.25">
      <c r="A142" s="222"/>
      <c r="B142" s="223"/>
      <c r="C142" s="261" t="s">
        <v>351</v>
      </c>
      <c r="D142" s="246"/>
      <c r="E142" s="246"/>
      <c r="F142" s="246"/>
      <c r="G142" s="246"/>
      <c r="H142" s="226"/>
      <c r="I142" s="226"/>
      <c r="J142" s="226"/>
      <c r="K142" s="226"/>
      <c r="L142" s="226"/>
      <c r="M142" s="226"/>
      <c r="N142" s="225"/>
      <c r="O142" s="225"/>
      <c r="P142" s="225"/>
      <c r="Q142" s="225"/>
      <c r="R142" s="226"/>
      <c r="S142" s="226"/>
      <c r="T142" s="226"/>
      <c r="U142" s="226"/>
      <c r="V142" s="226"/>
      <c r="W142" s="226"/>
      <c r="X142" s="226"/>
      <c r="Y142" s="226"/>
      <c r="Z142" s="215"/>
      <c r="AA142" s="215"/>
      <c r="AB142" s="215"/>
      <c r="AC142" s="215"/>
      <c r="AD142" s="215"/>
      <c r="AE142" s="215"/>
      <c r="AF142" s="215"/>
      <c r="AG142" s="215" t="s">
        <v>207</v>
      </c>
      <c r="AH142" s="215"/>
      <c r="AI142" s="215"/>
      <c r="AJ142" s="215"/>
      <c r="AK142" s="215"/>
      <c r="AL142" s="215"/>
      <c r="AM142" s="215"/>
      <c r="AN142" s="215"/>
      <c r="AO142" s="215"/>
      <c r="AP142" s="215"/>
      <c r="AQ142" s="215"/>
      <c r="AR142" s="215"/>
      <c r="AS142" s="215"/>
      <c r="AT142" s="215"/>
      <c r="AU142" s="215"/>
      <c r="AV142" s="215"/>
      <c r="AW142" s="215"/>
      <c r="AX142" s="215"/>
      <c r="AY142" s="215"/>
      <c r="AZ142" s="215"/>
      <c r="BA142" s="247" t="str">
        <f>C142</f>
        <v>Náklady na ztížené provádění stavebních prací v důsledku nepřerušeného provozu na staveništi. Náklady na ochranu zabudovaných konstrukcí proti poškození a znečištění. Průběžný úklid přilehlých ploch staveniště.</v>
      </c>
      <c r="BB142" s="215"/>
      <c r="BC142" s="215"/>
      <c r="BD142" s="215"/>
      <c r="BE142" s="215"/>
      <c r="BF142" s="215"/>
      <c r="BG142" s="215"/>
      <c r="BH142" s="215"/>
    </row>
    <row r="143" spans="1:60" outlineLevel="1" x14ac:dyDescent="0.25">
      <c r="A143" s="238">
        <v>47</v>
      </c>
      <c r="B143" s="239" t="s">
        <v>352</v>
      </c>
      <c r="C143" s="258" t="s">
        <v>353</v>
      </c>
      <c r="D143" s="240" t="s">
        <v>345</v>
      </c>
      <c r="E143" s="241">
        <v>1</v>
      </c>
      <c r="F143" s="242"/>
      <c r="G143" s="243">
        <f>ROUND(E143*F143,2)</f>
        <v>0</v>
      </c>
      <c r="H143" s="242"/>
      <c r="I143" s="243">
        <f>ROUND(E143*H143,2)</f>
        <v>0</v>
      </c>
      <c r="J143" s="242"/>
      <c r="K143" s="243">
        <f>ROUND(E143*J143,2)</f>
        <v>0</v>
      </c>
      <c r="L143" s="243">
        <v>21</v>
      </c>
      <c r="M143" s="243">
        <f>G143*(1+L143/100)</f>
        <v>0</v>
      </c>
      <c r="N143" s="241">
        <v>0</v>
      </c>
      <c r="O143" s="241">
        <f>ROUND(E143*N143,2)</f>
        <v>0</v>
      </c>
      <c r="P143" s="241">
        <v>0</v>
      </c>
      <c r="Q143" s="241">
        <f>ROUND(E143*P143,2)</f>
        <v>0</v>
      </c>
      <c r="R143" s="243"/>
      <c r="S143" s="243" t="s">
        <v>171</v>
      </c>
      <c r="T143" s="244" t="s">
        <v>205</v>
      </c>
      <c r="U143" s="226">
        <v>0</v>
      </c>
      <c r="V143" s="226">
        <f>ROUND(E143*U143,2)</f>
        <v>0</v>
      </c>
      <c r="W143" s="226"/>
      <c r="X143" s="226" t="s">
        <v>346</v>
      </c>
      <c r="Y143" s="226" t="s">
        <v>173</v>
      </c>
      <c r="Z143" s="215"/>
      <c r="AA143" s="215"/>
      <c r="AB143" s="215"/>
      <c r="AC143" s="215"/>
      <c r="AD143" s="215"/>
      <c r="AE143" s="215"/>
      <c r="AF143" s="215"/>
      <c r="AG143" s="215" t="s">
        <v>347</v>
      </c>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outlineLevel="2" x14ac:dyDescent="0.25">
      <c r="A144" s="222"/>
      <c r="B144" s="223"/>
      <c r="C144" s="261" t="s">
        <v>354</v>
      </c>
      <c r="D144" s="246"/>
      <c r="E144" s="246"/>
      <c r="F144" s="246"/>
      <c r="G144" s="246"/>
      <c r="H144" s="226"/>
      <c r="I144" s="226"/>
      <c r="J144" s="226"/>
      <c r="K144" s="226"/>
      <c r="L144" s="226"/>
      <c r="M144" s="226"/>
      <c r="N144" s="225"/>
      <c r="O144" s="225"/>
      <c r="P144" s="225"/>
      <c r="Q144" s="225"/>
      <c r="R144" s="226"/>
      <c r="S144" s="226"/>
      <c r="T144" s="226"/>
      <c r="U144" s="226"/>
      <c r="V144" s="226"/>
      <c r="W144" s="226"/>
      <c r="X144" s="226"/>
      <c r="Y144" s="226"/>
      <c r="Z144" s="215"/>
      <c r="AA144" s="215"/>
      <c r="AB144" s="215"/>
      <c r="AC144" s="215"/>
      <c r="AD144" s="215"/>
      <c r="AE144" s="215"/>
      <c r="AF144" s="215"/>
      <c r="AG144" s="215" t="s">
        <v>207</v>
      </c>
      <c r="AH144" s="215"/>
      <c r="AI144" s="215"/>
      <c r="AJ144" s="215"/>
      <c r="AK144" s="215"/>
      <c r="AL144" s="215"/>
      <c r="AM144" s="215"/>
      <c r="AN144" s="215"/>
      <c r="AO144" s="215"/>
      <c r="AP144" s="215"/>
      <c r="AQ144" s="215"/>
      <c r="AR144" s="215"/>
      <c r="AS144" s="215"/>
      <c r="AT144" s="215"/>
      <c r="AU144" s="215"/>
      <c r="AV144" s="215"/>
      <c r="AW144" s="215"/>
      <c r="AX144" s="215"/>
      <c r="AY144" s="215"/>
      <c r="AZ144" s="215"/>
      <c r="BA144" s="215"/>
      <c r="BB144" s="215"/>
      <c r="BC144" s="215"/>
      <c r="BD144" s="215"/>
      <c r="BE144" s="215"/>
      <c r="BF144" s="215"/>
      <c r="BG144" s="215"/>
      <c r="BH144" s="215"/>
    </row>
    <row r="145" spans="1:60" x14ac:dyDescent="0.25">
      <c r="A145" s="231" t="s">
        <v>165</v>
      </c>
      <c r="B145" s="232" t="s">
        <v>137</v>
      </c>
      <c r="C145" s="257" t="s">
        <v>28</v>
      </c>
      <c r="D145" s="233"/>
      <c r="E145" s="234"/>
      <c r="F145" s="235"/>
      <c r="G145" s="235">
        <f>SUMIF(AG146:AG147,"&lt;&gt;NOR",G146:G147)</f>
        <v>0</v>
      </c>
      <c r="H145" s="235"/>
      <c r="I145" s="235">
        <f>SUM(I146:I147)</f>
        <v>0</v>
      </c>
      <c r="J145" s="235"/>
      <c r="K145" s="235">
        <f>SUM(K146:K147)</f>
        <v>0</v>
      </c>
      <c r="L145" s="235"/>
      <c r="M145" s="235">
        <f>SUM(M146:M147)</f>
        <v>0</v>
      </c>
      <c r="N145" s="234"/>
      <c r="O145" s="234">
        <f>SUM(O146:O147)</f>
        <v>0</v>
      </c>
      <c r="P145" s="234"/>
      <c r="Q145" s="234">
        <f>SUM(Q146:Q147)</f>
        <v>0</v>
      </c>
      <c r="R145" s="235"/>
      <c r="S145" s="235"/>
      <c r="T145" s="236"/>
      <c r="U145" s="230"/>
      <c r="V145" s="230">
        <f>SUM(V146:V147)</f>
        <v>0</v>
      </c>
      <c r="W145" s="230"/>
      <c r="X145" s="230"/>
      <c r="Y145" s="230"/>
      <c r="AG145" t="s">
        <v>166</v>
      </c>
    </row>
    <row r="146" spans="1:60" outlineLevel="1" x14ac:dyDescent="0.25">
      <c r="A146" s="238">
        <v>48</v>
      </c>
      <c r="B146" s="239" t="s">
        <v>355</v>
      </c>
      <c r="C146" s="258" t="s">
        <v>356</v>
      </c>
      <c r="D146" s="240" t="s">
        <v>345</v>
      </c>
      <c r="E146" s="241">
        <v>1</v>
      </c>
      <c r="F146" s="242"/>
      <c r="G146" s="243">
        <f>ROUND(E146*F146,2)</f>
        <v>0</v>
      </c>
      <c r="H146" s="242"/>
      <c r="I146" s="243">
        <f>ROUND(E146*H146,2)</f>
        <v>0</v>
      </c>
      <c r="J146" s="242"/>
      <c r="K146" s="243">
        <f>ROUND(E146*J146,2)</f>
        <v>0</v>
      </c>
      <c r="L146" s="243">
        <v>21</v>
      </c>
      <c r="M146" s="243">
        <f>G146*(1+L146/100)</f>
        <v>0</v>
      </c>
      <c r="N146" s="241">
        <v>0</v>
      </c>
      <c r="O146" s="241">
        <f>ROUND(E146*N146,2)</f>
        <v>0</v>
      </c>
      <c r="P146" s="241">
        <v>0</v>
      </c>
      <c r="Q146" s="241">
        <f>ROUND(E146*P146,2)</f>
        <v>0</v>
      </c>
      <c r="R146" s="243"/>
      <c r="S146" s="243" t="s">
        <v>204</v>
      </c>
      <c r="T146" s="244" t="s">
        <v>205</v>
      </c>
      <c r="U146" s="226">
        <v>0</v>
      </c>
      <c r="V146" s="226">
        <f>ROUND(E146*U146,2)</f>
        <v>0</v>
      </c>
      <c r="W146" s="226"/>
      <c r="X146" s="226" t="s">
        <v>346</v>
      </c>
      <c r="Y146" s="226" t="s">
        <v>173</v>
      </c>
      <c r="Z146" s="215"/>
      <c r="AA146" s="215"/>
      <c r="AB146" s="215"/>
      <c r="AC146" s="215"/>
      <c r="AD146" s="215"/>
      <c r="AE146" s="215"/>
      <c r="AF146" s="215"/>
      <c r="AG146" s="215" t="s">
        <v>347</v>
      </c>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2" x14ac:dyDescent="0.25">
      <c r="A147" s="222"/>
      <c r="B147" s="223"/>
      <c r="C147" s="261" t="s">
        <v>357</v>
      </c>
      <c r="D147" s="246"/>
      <c r="E147" s="246"/>
      <c r="F147" s="246"/>
      <c r="G147" s="246"/>
      <c r="H147" s="226"/>
      <c r="I147" s="226"/>
      <c r="J147" s="226"/>
      <c r="K147" s="226"/>
      <c r="L147" s="226"/>
      <c r="M147" s="226"/>
      <c r="N147" s="225"/>
      <c r="O147" s="225"/>
      <c r="P147" s="225"/>
      <c r="Q147" s="225"/>
      <c r="R147" s="226"/>
      <c r="S147" s="226"/>
      <c r="T147" s="226"/>
      <c r="U147" s="226"/>
      <c r="V147" s="226"/>
      <c r="W147" s="226"/>
      <c r="X147" s="226"/>
      <c r="Y147" s="226"/>
      <c r="Z147" s="215"/>
      <c r="AA147" s="215"/>
      <c r="AB147" s="215"/>
      <c r="AC147" s="215"/>
      <c r="AD147" s="215"/>
      <c r="AE147" s="215"/>
      <c r="AF147" s="215"/>
      <c r="AG147" s="215" t="s">
        <v>207</v>
      </c>
      <c r="AH147" s="215"/>
      <c r="AI147" s="215"/>
      <c r="AJ147" s="215"/>
      <c r="AK147" s="215"/>
      <c r="AL147" s="215"/>
      <c r="AM147" s="215"/>
      <c r="AN147" s="215"/>
      <c r="AO147" s="215"/>
      <c r="AP147" s="215"/>
      <c r="AQ147" s="215"/>
      <c r="AR147" s="215"/>
      <c r="AS147" s="215"/>
      <c r="AT147" s="215"/>
      <c r="AU147" s="215"/>
      <c r="AV147" s="215"/>
      <c r="AW147" s="215"/>
      <c r="AX147" s="215"/>
      <c r="AY147" s="215"/>
      <c r="AZ147" s="215"/>
      <c r="BA147" s="247" t="str">
        <f>C147</f>
        <v>Náklady spojené se schválením materiálů, výrobků a barevným řešením, odsouhlasení se zástupci investora a generálním projektantem.</v>
      </c>
      <c r="BB147" s="215"/>
      <c r="BC147" s="215"/>
      <c r="BD147" s="215"/>
      <c r="BE147" s="215"/>
      <c r="BF147" s="215"/>
      <c r="BG147" s="215"/>
      <c r="BH147" s="215"/>
    </row>
    <row r="148" spans="1:60" x14ac:dyDescent="0.25">
      <c r="A148" s="3"/>
      <c r="B148" s="4"/>
      <c r="C148" s="265"/>
      <c r="D148" s="6"/>
      <c r="E148" s="3"/>
      <c r="F148" s="3"/>
      <c r="G148" s="3"/>
      <c r="H148" s="3"/>
      <c r="I148" s="3"/>
      <c r="J148" s="3"/>
      <c r="K148" s="3"/>
      <c r="L148" s="3"/>
      <c r="M148" s="3"/>
      <c r="N148" s="3"/>
      <c r="O148" s="3"/>
      <c r="P148" s="3"/>
      <c r="Q148" s="3"/>
      <c r="R148" s="3"/>
      <c r="S148" s="3"/>
      <c r="T148" s="3"/>
      <c r="U148" s="3"/>
      <c r="V148" s="3"/>
      <c r="W148" s="3"/>
      <c r="X148" s="3"/>
      <c r="Y148" s="3"/>
      <c r="AE148">
        <v>12</v>
      </c>
      <c r="AF148">
        <v>21</v>
      </c>
      <c r="AG148" t="s">
        <v>151</v>
      </c>
    </row>
    <row r="149" spans="1:60" x14ac:dyDescent="0.25">
      <c r="A149" s="218"/>
      <c r="B149" s="219" t="s">
        <v>29</v>
      </c>
      <c r="C149" s="266"/>
      <c r="D149" s="220"/>
      <c r="E149" s="221"/>
      <c r="F149" s="221"/>
      <c r="G149" s="237">
        <f>G8+G25+G32+G47+G52+G91+G97+G113+G126+G136+G138+G145</f>
        <v>0</v>
      </c>
      <c r="H149" s="3"/>
      <c r="I149" s="3"/>
      <c r="J149" s="3"/>
      <c r="K149" s="3"/>
      <c r="L149" s="3"/>
      <c r="M149" s="3"/>
      <c r="N149" s="3"/>
      <c r="O149" s="3"/>
      <c r="P149" s="3"/>
      <c r="Q149" s="3"/>
      <c r="R149" s="3"/>
      <c r="S149" s="3"/>
      <c r="T149" s="3"/>
      <c r="U149" s="3"/>
      <c r="V149" s="3"/>
      <c r="W149" s="3"/>
      <c r="X149" s="3"/>
      <c r="Y149" s="3"/>
      <c r="AE149">
        <f>SUMIF(L7:L147,AE148,G7:G147)</f>
        <v>0</v>
      </c>
      <c r="AF149">
        <f>SUMIF(L7:L147,AF148,G7:G147)</f>
        <v>0</v>
      </c>
      <c r="AG149" t="s">
        <v>358</v>
      </c>
    </row>
    <row r="150" spans="1:60" x14ac:dyDescent="0.25">
      <c r="C150" s="267"/>
      <c r="D150" s="10"/>
      <c r="AG150" t="s">
        <v>359</v>
      </c>
    </row>
    <row r="151" spans="1:60" x14ac:dyDescent="0.25">
      <c r="D151" s="10"/>
    </row>
    <row r="152" spans="1:60" x14ac:dyDescent="0.25">
      <c r="D152" s="10"/>
    </row>
    <row r="153" spans="1:60" x14ac:dyDescent="0.25">
      <c r="D153" s="10"/>
    </row>
    <row r="154" spans="1:60" x14ac:dyDescent="0.25">
      <c r="D154" s="10"/>
    </row>
    <row r="155" spans="1:60" x14ac:dyDescent="0.25">
      <c r="D155" s="10"/>
    </row>
    <row r="156" spans="1:60" x14ac:dyDescent="0.25">
      <c r="D156" s="10"/>
    </row>
    <row r="157" spans="1:60" x14ac:dyDescent="0.25">
      <c r="D157" s="10"/>
    </row>
    <row r="158" spans="1:60" x14ac:dyDescent="0.25">
      <c r="D158" s="10"/>
    </row>
    <row r="159" spans="1:60" x14ac:dyDescent="0.25">
      <c r="D159" s="10"/>
    </row>
    <row r="160" spans="1:60"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oqhy2pMS7xq2Xb7wtSleRCdKutLn9vm5jn3qaSO+09k9szpwRRhD+guNXN25It4YJnTcZOf1D+PyT4UCeJFxJA==" saltValue="PkVrPw1ProQvFo3/qqM1cQ==" spinCount="100000" sheet="1" formatRows="0"/>
  <mergeCells count="28">
    <mergeCell ref="C140:G140"/>
    <mergeCell ref="C142:G142"/>
    <mergeCell ref="C144:G144"/>
    <mergeCell ref="C147:G147"/>
    <mergeCell ref="C66:G66"/>
    <mergeCell ref="C78:G78"/>
    <mergeCell ref="C87:G87"/>
    <mergeCell ref="C93:G93"/>
    <mergeCell ref="C112:G112"/>
    <mergeCell ref="C115:G115"/>
    <mergeCell ref="C40:G40"/>
    <mergeCell ref="C44:G44"/>
    <mergeCell ref="C54:G54"/>
    <mergeCell ref="C57:G57"/>
    <mergeCell ref="C60:G60"/>
    <mergeCell ref="C63:G63"/>
    <mergeCell ref="C17:G17"/>
    <mergeCell ref="C20:G20"/>
    <mergeCell ref="C23:G23"/>
    <mergeCell ref="C27:G27"/>
    <mergeCell ref="C30:G30"/>
    <mergeCell ref="C34:G34"/>
    <mergeCell ref="A1:G1"/>
    <mergeCell ref="C2:G2"/>
    <mergeCell ref="C3:G3"/>
    <mergeCell ref="C4:G4"/>
    <mergeCell ref="C10:G10"/>
    <mergeCell ref="C15:G15"/>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01 74240201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74240201 Pol'!Názvy_tisku</vt:lpstr>
      <vt:lpstr>oadresa</vt:lpstr>
      <vt:lpstr>Stavba!Objednatel</vt:lpstr>
      <vt:lpstr>Stavba!Objekt</vt:lpstr>
      <vt:lpstr>'01 74240201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2024-06-10T13:01:31Z</dcterms:modified>
</cp:coreProperties>
</file>